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hautauqua Charter School\Financial Statements\CLS Financials 21-22\6 Dec 21\"/>
    </mc:Choice>
  </mc:AlternateContent>
  <xr:revisionPtr revIDLastSave="0" documentId="13_ncr:1_{25EB5B4C-39AE-4898-9E38-548EE7515656}" xr6:coauthVersionLast="47" xr6:coauthVersionMax="47" xr10:uidLastSave="{00000000-0000-0000-0000-000000000000}"/>
  <bookViews>
    <workbookView xWindow="19090" yWindow="-110" windowWidth="19420" windowHeight="10420" firstSheet="3" activeTab="3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4" l="1"/>
  <c r="F31" i="5"/>
  <c r="F25" i="5"/>
  <c r="E25" i="5"/>
  <c r="F21" i="5"/>
  <c r="G31" i="5"/>
  <c r="G25" i="5"/>
  <c r="G21" i="5"/>
  <c r="AA48" i="5"/>
  <c r="AA49" i="5"/>
  <c r="AA50" i="5"/>
  <c r="AA51" i="5"/>
  <c r="Y50" i="5" l="1"/>
  <c r="E52" i="5"/>
  <c r="V52" i="5"/>
  <c r="U52" i="5"/>
  <c r="T52" i="5"/>
  <c r="Q52" i="5"/>
  <c r="P52" i="5"/>
  <c r="O52" i="5"/>
  <c r="L52" i="5"/>
  <c r="K52" i="5"/>
  <c r="J52" i="5"/>
  <c r="G52" i="5"/>
  <c r="AB49" i="5"/>
  <c r="Z49" i="5"/>
  <c r="Y49" i="5"/>
  <c r="W49" i="5"/>
  <c r="R49" i="5"/>
  <c r="M49" i="5"/>
  <c r="H49" i="5"/>
  <c r="F52" i="5"/>
  <c r="U26" i="5" l="1"/>
  <c r="E26" i="5" l="1"/>
  <c r="AA55" i="5" l="1"/>
  <c r="Z48" i="5" l="1"/>
  <c r="Y48" i="5"/>
  <c r="W48" i="5"/>
  <c r="R48" i="5"/>
  <c r="M48" i="5"/>
  <c r="H48" i="5"/>
  <c r="G26" i="5"/>
  <c r="AB48" i="5" l="1"/>
  <c r="E34" i="4"/>
  <c r="M28" i="4" l="1"/>
  <c r="AA15" i="5" l="1"/>
  <c r="Z15" i="5"/>
  <c r="Y15" i="5"/>
  <c r="AA14" i="5"/>
  <c r="Z14" i="5"/>
  <c r="Y14" i="5"/>
  <c r="A2" i="5"/>
  <c r="H25" i="5" l="1"/>
  <c r="H23" i="5"/>
  <c r="H21" i="5"/>
  <c r="H19" i="5"/>
  <c r="H17" i="5"/>
  <c r="Y25" i="5"/>
  <c r="Y23" i="5"/>
  <c r="Y21" i="5"/>
  <c r="Y19" i="5"/>
  <c r="Y17" i="5"/>
  <c r="Z25" i="5" l="1"/>
  <c r="Z23" i="5"/>
  <c r="Z21" i="5"/>
  <c r="Z19" i="5"/>
  <c r="Z17" i="5"/>
  <c r="K31" i="4" l="1"/>
  <c r="I31" i="4"/>
  <c r="G31" i="4"/>
  <c r="E31" i="4"/>
  <c r="K18" i="4"/>
  <c r="I18" i="4"/>
  <c r="G18" i="4"/>
  <c r="E18" i="4"/>
  <c r="W56" i="5"/>
  <c r="W55" i="5"/>
  <c r="W51" i="5"/>
  <c r="W50" i="5"/>
  <c r="W52" i="5" s="1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5" i="5"/>
  <c r="W24" i="5"/>
  <c r="W23" i="5"/>
  <c r="W21" i="5"/>
  <c r="W20" i="5"/>
  <c r="W19" i="5"/>
  <c r="W18" i="5"/>
  <c r="W17" i="5"/>
  <c r="W15" i="5"/>
  <c r="W14" i="5"/>
  <c r="R56" i="5"/>
  <c r="R55" i="5"/>
  <c r="R51" i="5"/>
  <c r="R50" i="5"/>
  <c r="R52" i="5" s="1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5" i="5"/>
  <c r="R24" i="5"/>
  <c r="R23" i="5"/>
  <c r="R21" i="5"/>
  <c r="R20" i="5"/>
  <c r="R19" i="5"/>
  <c r="R18" i="5"/>
  <c r="R17" i="5"/>
  <c r="R15" i="5"/>
  <c r="R14" i="5"/>
  <c r="M56" i="5"/>
  <c r="M55" i="5"/>
  <c r="M51" i="5"/>
  <c r="M50" i="5"/>
  <c r="M52" i="5" s="1"/>
  <c r="M43" i="5"/>
  <c r="M42" i="5"/>
  <c r="M41" i="5"/>
  <c r="M40" i="5"/>
  <c r="M38" i="5"/>
  <c r="M37" i="5"/>
  <c r="M36" i="5"/>
  <c r="M35" i="5"/>
  <c r="M34" i="5"/>
  <c r="M33" i="5"/>
  <c r="M32" i="5"/>
  <c r="M31" i="5"/>
  <c r="M30" i="5"/>
  <c r="M25" i="5"/>
  <c r="M24" i="5"/>
  <c r="M23" i="5"/>
  <c r="M21" i="5"/>
  <c r="M20" i="5"/>
  <c r="M19" i="5"/>
  <c r="M18" i="5"/>
  <c r="M17" i="5"/>
  <c r="M15" i="5"/>
  <c r="M14" i="5"/>
  <c r="H56" i="5"/>
  <c r="H55" i="5"/>
  <c r="H50" i="5"/>
  <c r="H51" i="5"/>
  <c r="G44" i="5"/>
  <c r="H18" i="5"/>
  <c r="H14" i="5"/>
  <c r="H15" i="5"/>
  <c r="H20" i="5"/>
  <c r="H2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E7" i="5"/>
  <c r="AB14" i="5"/>
  <c r="M34" i="4"/>
  <c r="M37" i="4"/>
  <c r="M36" i="4"/>
  <c r="M15" i="4"/>
  <c r="M16" i="4"/>
  <c r="M27" i="4"/>
  <c r="M29" i="4"/>
  <c r="Y56" i="5"/>
  <c r="AA17" i="5"/>
  <c r="AB17" i="5" s="1"/>
  <c r="Y18" i="5"/>
  <c r="Z18" i="5"/>
  <c r="AA18" i="5"/>
  <c r="AA19" i="5"/>
  <c r="AB19" i="5" s="1"/>
  <c r="Y20" i="5"/>
  <c r="Z20" i="5"/>
  <c r="AA20" i="5"/>
  <c r="AB20" i="5" s="1"/>
  <c r="AA21" i="5"/>
  <c r="AB21" i="5" s="1"/>
  <c r="V57" i="5"/>
  <c r="W57" i="5" s="1"/>
  <c r="U57" i="5"/>
  <c r="Q57" i="5"/>
  <c r="P57" i="5"/>
  <c r="L57" i="5"/>
  <c r="K57" i="5"/>
  <c r="G57" i="5"/>
  <c r="F57" i="5"/>
  <c r="AB56" i="5"/>
  <c r="Z56" i="5"/>
  <c r="AA57" i="5"/>
  <c r="Z55" i="5"/>
  <c r="Z51" i="5"/>
  <c r="AB51" i="5" s="1"/>
  <c r="Y51" i="5"/>
  <c r="Z50" i="5"/>
  <c r="H52" i="5"/>
  <c r="AA43" i="5"/>
  <c r="Z43" i="5"/>
  <c r="Y43" i="5"/>
  <c r="AA42" i="5"/>
  <c r="Z42" i="5"/>
  <c r="Y42" i="5"/>
  <c r="AA41" i="5"/>
  <c r="AB41" i="5" s="1"/>
  <c r="Z41" i="5"/>
  <c r="Y41" i="5"/>
  <c r="AA40" i="5"/>
  <c r="Z40" i="5"/>
  <c r="Y40" i="5"/>
  <c r="AA39" i="5"/>
  <c r="Z39" i="5"/>
  <c r="Y39" i="5"/>
  <c r="AA38" i="5"/>
  <c r="Z38" i="5"/>
  <c r="Y38" i="5"/>
  <c r="AA37" i="5"/>
  <c r="AB37" i="5" s="1"/>
  <c r="Z37" i="5"/>
  <c r="Y37" i="5"/>
  <c r="AA36" i="5"/>
  <c r="Z36" i="5"/>
  <c r="Y36" i="5"/>
  <c r="AA35" i="5"/>
  <c r="Z35" i="5"/>
  <c r="Y35" i="5"/>
  <c r="AA34" i="5"/>
  <c r="Z34" i="5"/>
  <c r="Y34" i="5"/>
  <c r="AA33" i="5"/>
  <c r="Z33" i="5"/>
  <c r="Y33" i="5"/>
  <c r="AA32" i="5"/>
  <c r="Z32" i="5"/>
  <c r="Y32" i="5"/>
  <c r="AA31" i="5"/>
  <c r="Z31" i="5"/>
  <c r="Y31" i="5"/>
  <c r="AA30" i="5"/>
  <c r="Z30" i="5"/>
  <c r="Y30" i="5"/>
  <c r="AA23" i="5"/>
  <c r="AB23" i="5" s="1"/>
  <c r="Y24" i="5"/>
  <c r="Z24" i="5"/>
  <c r="AA24" i="5"/>
  <c r="AA25" i="5"/>
  <c r="AB25" i="5" s="1"/>
  <c r="V44" i="5"/>
  <c r="U44" i="5"/>
  <c r="U45" i="5" s="1"/>
  <c r="U54" i="5" s="1"/>
  <c r="T44" i="5"/>
  <c r="Q44" i="5"/>
  <c r="R44" i="5" s="1"/>
  <c r="P44" i="5"/>
  <c r="O44" i="5"/>
  <c r="L44" i="5"/>
  <c r="K44" i="5"/>
  <c r="J44" i="5"/>
  <c r="F44" i="5"/>
  <c r="E44" i="5"/>
  <c r="V26" i="5"/>
  <c r="T26" i="5"/>
  <c r="Q26" i="5"/>
  <c r="R26" i="5" s="1"/>
  <c r="P26" i="5"/>
  <c r="O26" i="5"/>
  <c r="L26" i="5"/>
  <c r="K26" i="5"/>
  <c r="J26" i="5"/>
  <c r="F26" i="5"/>
  <c r="I40" i="4"/>
  <c r="M24" i="4"/>
  <c r="M25" i="4"/>
  <c r="M26" i="4"/>
  <c r="M23" i="4"/>
  <c r="M11" i="4"/>
  <c r="M13" i="4"/>
  <c r="M14" i="4"/>
  <c r="M10" i="4"/>
  <c r="M12" i="4"/>
  <c r="Z52" i="5" l="1"/>
  <c r="Y52" i="5"/>
  <c r="AA52" i="5"/>
  <c r="AB52" i="5" s="1"/>
  <c r="K45" i="5"/>
  <c r="K54" i="5" s="1"/>
  <c r="M57" i="5"/>
  <c r="W44" i="5"/>
  <c r="AB50" i="5"/>
  <c r="P45" i="5"/>
  <c r="P54" i="5" s="1"/>
  <c r="P59" i="5" s="1"/>
  <c r="Z57" i="5"/>
  <c r="AB57" i="5" s="1"/>
  <c r="O45" i="5"/>
  <c r="O54" i="5" s="1"/>
  <c r="AB38" i="5"/>
  <c r="AB42" i="5"/>
  <c r="AB39" i="5"/>
  <c r="AB35" i="5"/>
  <c r="AB33" i="5"/>
  <c r="I41" i="4"/>
  <c r="I43" i="4" s="1"/>
  <c r="AA26" i="5"/>
  <c r="W26" i="5"/>
  <c r="Q45" i="5"/>
  <c r="Q54" i="5" s="1"/>
  <c r="R54" i="5" s="1"/>
  <c r="T45" i="5"/>
  <c r="T54" i="5" s="1"/>
  <c r="AB32" i="5"/>
  <c r="AB36" i="5"/>
  <c r="AB40" i="5"/>
  <c r="R57" i="5"/>
  <c r="AB43" i="5"/>
  <c r="V45" i="5"/>
  <c r="W54" i="5" s="1"/>
  <c r="J45" i="5"/>
  <c r="J54" i="5" s="1"/>
  <c r="U59" i="5"/>
  <c r="H26" i="5"/>
  <c r="M18" i="4"/>
  <c r="M31" i="4"/>
  <c r="H57" i="5"/>
  <c r="AB24" i="5"/>
  <c r="AB18" i="5"/>
  <c r="AB15" i="5"/>
  <c r="AB55" i="5"/>
  <c r="M26" i="5"/>
  <c r="M44" i="5"/>
  <c r="L45" i="5"/>
  <c r="L54" i="5" s="1"/>
  <c r="AB34" i="5"/>
  <c r="F45" i="5"/>
  <c r="F54" i="5" s="1"/>
  <c r="AA44" i="5"/>
  <c r="Z44" i="5"/>
  <c r="AB31" i="5"/>
  <c r="H44" i="5"/>
  <c r="AB30" i="5"/>
  <c r="G45" i="5"/>
  <c r="G54" i="5" s="1"/>
  <c r="E45" i="5"/>
  <c r="E54" i="5" s="1"/>
  <c r="Z26" i="5"/>
  <c r="Y44" i="5"/>
  <c r="Y26" i="5"/>
  <c r="T55" i="5" l="1"/>
  <c r="T57" i="5" s="1"/>
  <c r="T59" i="5" s="1"/>
  <c r="K35" i="4"/>
  <c r="K40" i="4" s="1"/>
  <c r="K41" i="4" s="1"/>
  <c r="K43" i="4" s="1"/>
  <c r="O55" i="5"/>
  <c r="O57" i="5"/>
  <c r="O59" i="5" s="1"/>
  <c r="R45" i="5"/>
  <c r="W45" i="5"/>
  <c r="AB26" i="5"/>
  <c r="AA45" i="5"/>
  <c r="Q59" i="5"/>
  <c r="R59" i="5" s="1"/>
  <c r="V59" i="5"/>
  <c r="W59" i="5" s="1"/>
  <c r="F59" i="5"/>
  <c r="E55" i="5" s="1"/>
  <c r="L59" i="5"/>
  <c r="K59" i="5"/>
  <c r="H45" i="5"/>
  <c r="M45" i="5"/>
  <c r="Z45" i="5"/>
  <c r="Z54" i="5" s="1"/>
  <c r="AB44" i="5"/>
  <c r="Y45" i="5"/>
  <c r="E38" i="4" l="1"/>
  <c r="J55" i="5"/>
  <c r="Y55" i="5" s="1"/>
  <c r="G35" i="4"/>
  <c r="M35" i="4" s="1"/>
  <c r="AA54" i="5"/>
  <c r="AA59" i="5" s="1"/>
  <c r="M54" i="5"/>
  <c r="M59" i="5"/>
  <c r="Y54" i="5"/>
  <c r="AB45" i="5"/>
  <c r="H54" i="5"/>
  <c r="G59" i="5"/>
  <c r="H59" i="5" s="1"/>
  <c r="G38" i="4" l="1"/>
  <c r="J57" i="5"/>
  <c r="J59" i="5" s="1"/>
  <c r="Y57" i="5"/>
  <c r="Y59" i="5" s="1"/>
  <c r="E57" i="5"/>
  <c r="E59" i="5" s="1"/>
  <c r="Z59" i="5"/>
  <c r="AB59" i="5" s="1"/>
  <c r="AB54" i="5"/>
  <c r="G40" i="4" l="1"/>
  <c r="G41" i="4" s="1"/>
  <c r="G43" i="4" s="1"/>
  <c r="E40" i="4"/>
  <c r="E41" i="4" s="1"/>
  <c r="E43" i="4" s="1"/>
  <c r="M38" i="4" l="1"/>
  <c r="M40" i="4" s="1"/>
  <c r="M41" i="4" s="1"/>
  <c r="M43" i="4" s="1"/>
</calcChain>
</file>

<file path=xl/sharedStrings.xml><?xml version="1.0" encoding="utf-8"?>
<sst xmlns="http://schemas.openxmlformats.org/spreadsheetml/2006/main" count="184" uniqueCount="143">
  <si>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</si>
  <si>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</si>
  <si>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</si>
  <si>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</si>
  <si>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</si>
  <si>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</si>
  <si>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</si>
  <si>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</si>
  <si>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</si>
  <si>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</si>
  <si>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</si>
  <si>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</si>
  <si>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</si>
  <si>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</si>
  <si>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</si>
  <si>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</si>
  <si>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</si>
  <si>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</si>
  <si>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</si>
  <si>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</si>
  <si>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</si>
  <si>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</si>
  <si>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</si>
  <si>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</si>
  <si>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</si>
  <si>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</si>
  <si>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</si>
  <si>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</si>
  <si>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</si>
  <si>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</si>
  <si>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</si>
  <si>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</si>
  <si>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</si>
  <si>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</si>
  <si>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</si>
  <si>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</si>
  <si>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</si>
  <si>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</si>
  <si>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</si>
  <si>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</si>
  <si>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</si>
  <si>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</si>
  <si>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</si>
  <si>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</si>
  <si>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</si>
  <si>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</si>
  <si>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</si>
  <si>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</si>
  <si>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</si>
  <si>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</si>
  <si>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</si>
  <si>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</si>
  <si>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</si>
  <si>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</si>
  <si>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</si>
  <si>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</si>
  <si>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</si>
  <si>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</si>
  <si>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</si>
  <si>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</si>
  <si>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</si>
  <si>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</si>
  <si>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</si>
  <si>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Statement of Revenue, Expenditures, and Changes in Fund Balance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</si>
  <si>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</si>
  <si>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</si>
  <si>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</si>
  <si>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</si>
  <si>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</si>
  <si>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</si>
  <si>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</si>
  <si>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</si>
  <si>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</si>
  <si>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</si>
  <si>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</si>
  <si>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</si>
  <si>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</si>
  <si>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</si>
  <si>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</si>
  <si>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</si>
  <si>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</si>
  <si>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</si>
  <si>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</si>
  <si>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</si>
  <si>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</si>
  <si>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</si>
  <si>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</si>
  <si>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</si>
  <si>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</si>
  <si>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</si>
  <si>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</si>
  <si>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</si>
  <si>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</si>
  <si>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</si>
  <si>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</si>
  <si>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</si>
  <si>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</si>
  <si>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</si>
  <si>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</si>
  <si>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</si>
  <si>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</si>
  <si>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</si>
  <si>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</si>
  <si>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</si>
  <si>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</si>
  <si>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</si>
  <si>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</si>
  <si>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Community services</t>
  </si>
  <si>
    <t>Debt service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</si>
  <si>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</si>
  <si>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</si>
  <si>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</si>
  <si>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</si>
  <si>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</si>
  <si>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</si>
  <si>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</si>
  <si>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</si>
  <si>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</si>
  <si>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</si>
  <si>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</si>
  <si>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</si>
  <si>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</si>
  <si>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</si>
  <si>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</si>
  <si>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</si>
  <si>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</si>
  <si>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</si>
  <si>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</si>
  <si>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</si>
  <si>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</si>
  <si>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</si>
  <si>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</si>
  <si>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</si>
  <si>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</si>
  <si>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</si>
  <si>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</si>
  <si>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Bay County, Florida</t>
  </si>
  <si>
    <t xml:space="preserve">Due to other funds </t>
  </si>
  <si>
    <t xml:space="preserve">Proceeds of Long-Term Debt </t>
  </si>
  <si>
    <t xml:space="preserve">Insurance Proceeds </t>
  </si>
  <si>
    <t>Chautauqua Learn and Serve Charter (0781)</t>
  </si>
  <si>
    <t>Grant receivable</t>
  </si>
  <si>
    <t>For Month Ended and For the Year End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</si>
</sst>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0" fillId="0" borderId="0"/>
    <xf numFmtId="0" fontId="1" fillId="0" borderId="0"/>
  </cellStyleXfs>
  <cellXfs count="73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2" applyNumberFormat="1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4" fontId="8" fillId="0" borderId="3" xfId="2" applyFont="1" applyBorder="1" applyAlignment="1">
      <alignment horizontal="right"/>
    </xf>
    <xf numFmtId="44" fontId="8" fillId="0" borderId="0" xfId="2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44" fontId="8" fillId="0" borderId="4" xfId="0" applyNumberFormat="1" applyFont="1" applyBorder="1" applyAlignment="1">
      <alignment horizontal="right"/>
    </xf>
    <xf numFmtId="43" fontId="8" fillId="0" borderId="0" xfId="1" applyFont="1" applyFill="1" applyAlignment="1">
      <alignment horizontal="right"/>
    </xf>
    <xf numFmtId="44" fontId="8" fillId="0" borderId="4" xfId="2" applyFont="1" applyBorder="1" applyAlignment="1">
      <alignment horizontal="right"/>
    </xf>
    <xf numFmtId="44" fontId="8" fillId="0" borderId="0" xfId="1" applyNumberFormat="1" applyFont="1" applyAlignment="1">
      <alignment horizontal="right"/>
    </xf>
    <xf numFmtId="43" fontId="8" fillId="0" borderId="0" xfId="0" applyNumberFormat="1" applyFont="1"/>
    <xf numFmtId="44" fontId="8" fillId="0" borderId="0" xfId="0" applyNumberFormat="1" applyFont="1"/>
    <xf numFmtId="44" fontId="8" fillId="0" borderId="0" xfId="2" applyFont="1" applyFill="1" applyAlignment="1">
      <alignment horizontal="right"/>
    </xf>
    <xf numFmtId="9" fontId="8" fillId="0" borderId="0" xfId="4" applyFont="1" applyFill="1" applyAlignment="1">
      <alignment horizontal="right"/>
    </xf>
    <xf numFmtId="0" fontId="8" fillId="0" borderId="0" xfId="0" applyFont="1" applyFill="1" applyAlignment="1">
      <alignment horizontal="right"/>
    </xf>
    <xf numFmtId="43" fontId="8" fillId="0" borderId="0" xfId="1" applyFont="1" applyFill="1"/>
    <xf numFmtId="43" fontId="8" fillId="0" borderId="2" xfId="1" applyFont="1" applyFill="1" applyBorder="1" applyAlignment="1">
      <alignment horizontal="right"/>
    </xf>
    <xf numFmtId="9" fontId="8" fillId="0" borderId="2" xfId="4" applyFont="1" applyFill="1" applyBorder="1" applyAlignment="1">
      <alignment horizontal="right"/>
    </xf>
    <xf numFmtId="43" fontId="8" fillId="0" borderId="1" xfId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0" fontId="2" fillId="0" borderId="0" xfId="3" quotePrefix="1" applyFont="1" applyBorder="1" applyAlignment="1" applyProtection="1">
      <alignment horizontal="center"/>
      <protection locked="0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5" xr:uid="{00000000-0005-0000-0000-000004000000}"/>
    <cellStyle name="Normal 3 2" xfId="6" xr:uid="{00000000-0005-0000-0000-000005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opLeftCell="A22" workbookViewId="0">
      <selection activeCell="B48" sqref="B48"/>
    </sheetView>
  </sheetViews>
  <sheetFormatPr defaultRowHeight="14.4" x14ac:dyDescent="0.3"/>
  <cols>
    <col min="2" max="2" width="41" bestFit="1" customWidth="1"/>
    <col min="3" max="3" width="14.21875" bestFit="1" customWidth="1"/>
    <col min="4" max="4" width="16.44140625" customWidth="1"/>
    <col min="5" max="5" width="20.77734375" bestFit="1" customWidth="1"/>
    <col min="6" max="7" width="20.77734375" customWidth="1"/>
    <col min="8" max="8" width="15.44140625" bestFit="1" customWidth="1"/>
  </cols>
  <sheetData>
    <row r="1" spans="2:8" x14ac:dyDescent="0.3">
      <c r="B1" s="5" t="s">
        <v>58</v>
      </c>
      <c r="C1" s="5" t="s">
        <v>59</v>
      </c>
    </row>
    <row r="2" spans="2:8" x14ac:dyDescent="0.3">
      <c r="B2" s="5" t="s">
        <v>60</v>
      </c>
    </row>
    <row r="3" spans="2:8" x14ac:dyDescent="0.3">
      <c r="B3" s="5" t="s">
        <v>61</v>
      </c>
    </row>
    <row r="4" spans="2:8" x14ac:dyDescent="0.3">
      <c r="B4" s="64" t="s">
        <v>17</v>
      </c>
      <c r="C4" s="64"/>
      <c r="D4" s="64"/>
      <c r="E4" s="64"/>
      <c r="F4" s="64"/>
      <c r="G4" s="64"/>
      <c r="H4" s="64"/>
    </row>
    <row r="5" spans="2:8" x14ac:dyDescent="0.3">
      <c r="B5" s="2" t="s">
        <v>0</v>
      </c>
      <c r="C5" s="4"/>
    </row>
    <row r="6" spans="2:8" x14ac:dyDescent="0.3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3">
      <c r="B7" t="s">
        <v>1</v>
      </c>
    </row>
    <row r="8" spans="2:8" x14ac:dyDescent="0.3">
      <c r="B8" t="s">
        <v>5</v>
      </c>
    </row>
    <row r="9" spans="2:8" x14ac:dyDescent="0.3">
      <c r="B9" t="s">
        <v>6</v>
      </c>
    </row>
    <row r="10" spans="2:8" x14ac:dyDescent="0.3">
      <c r="B10" t="s">
        <v>7</v>
      </c>
    </row>
    <row r="11" spans="2:8" x14ac:dyDescent="0.3">
      <c r="B11" t="s">
        <v>8</v>
      </c>
    </row>
    <row r="12" spans="2:8" x14ac:dyDescent="0.3">
      <c r="B12" s="1" t="s">
        <v>9</v>
      </c>
    </row>
    <row r="13" spans="2:8" x14ac:dyDescent="0.3">
      <c r="B13" s="2" t="s">
        <v>10</v>
      </c>
      <c r="C13" s="4"/>
    </row>
    <row r="14" spans="2:8" x14ac:dyDescent="0.3">
      <c r="B14" t="s">
        <v>11</v>
      </c>
    </row>
    <row r="15" spans="2:8" x14ac:dyDescent="0.3">
      <c r="B15" t="s">
        <v>42</v>
      </c>
    </row>
    <row r="16" spans="2:8" x14ac:dyDescent="0.3">
      <c r="B16" t="s">
        <v>12</v>
      </c>
    </row>
    <row r="17" spans="1:9" x14ac:dyDescent="0.3">
      <c r="B17" t="s">
        <v>13</v>
      </c>
    </row>
    <row r="18" spans="1:9" x14ac:dyDescent="0.3">
      <c r="B18" s="1" t="s">
        <v>14</v>
      </c>
    </row>
    <row r="19" spans="1:9" x14ac:dyDescent="0.3">
      <c r="B19" s="2" t="s">
        <v>15</v>
      </c>
      <c r="C19" s="4"/>
    </row>
    <row r="20" spans="1:9" x14ac:dyDescent="0.3">
      <c r="B20" t="s">
        <v>50</v>
      </c>
    </row>
    <row r="21" spans="1:9" x14ac:dyDescent="0.3">
      <c r="B21" t="s">
        <v>51</v>
      </c>
    </row>
    <row r="22" spans="1:9" x14ac:dyDescent="0.3">
      <c r="B22" s="1" t="s">
        <v>16</v>
      </c>
    </row>
    <row r="23" spans="1:9" x14ac:dyDescent="0.3">
      <c r="B23" s="65" t="s">
        <v>18</v>
      </c>
      <c r="C23" s="65"/>
      <c r="D23" s="65"/>
      <c r="E23" s="65"/>
      <c r="F23" s="65"/>
      <c r="G23" s="65"/>
      <c r="H23" s="65"/>
    </row>
    <row r="24" spans="1:9" x14ac:dyDescent="0.3">
      <c r="B24" s="2" t="s">
        <v>26</v>
      </c>
      <c r="C24" s="4"/>
      <c r="D24" s="63" t="s">
        <v>56</v>
      </c>
      <c r="E24" s="63"/>
      <c r="F24" s="63"/>
      <c r="G24" s="63"/>
      <c r="H24" s="63"/>
      <c r="I24" s="1" t="s">
        <v>20</v>
      </c>
    </row>
    <row r="25" spans="1:9" x14ac:dyDescent="0.3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3">
      <c r="B26" t="s">
        <v>21</v>
      </c>
    </row>
    <row r="27" spans="1:9" x14ac:dyDescent="0.3">
      <c r="B27" t="s">
        <v>22</v>
      </c>
    </row>
    <row r="28" spans="1:9" x14ac:dyDescent="0.3">
      <c r="B28" t="s">
        <v>49</v>
      </c>
    </row>
    <row r="29" spans="1:9" x14ac:dyDescent="0.3">
      <c r="B29" t="s">
        <v>23</v>
      </c>
    </row>
    <row r="30" spans="1:9" x14ac:dyDescent="0.3">
      <c r="B30" s="1" t="s">
        <v>24</v>
      </c>
    </row>
    <row r="31" spans="1:9" x14ac:dyDescent="0.3">
      <c r="B31" s="2" t="s">
        <v>25</v>
      </c>
      <c r="C31" s="4"/>
    </row>
    <row r="32" spans="1:9" x14ac:dyDescent="0.3">
      <c r="A32">
        <v>5000</v>
      </c>
      <c r="B32" t="s">
        <v>27</v>
      </c>
    </row>
    <row r="33" spans="1:2" x14ac:dyDescent="0.3">
      <c r="A33">
        <v>6000</v>
      </c>
      <c r="B33" t="s">
        <v>43</v>
      </c>
    </row>
    <row r="34" spans="1:2" x14ac:dyDescent="0.3">
      <c r="A34">
        <v>7100</v>
      </c>
      <c r="B34" t="s">
        <v>28</v>
      </c>
    </row>
    <row r="35" spans="1:2" x14ac:dyDescent="0.3">
      <c r="A35">
        <v>7300</v>
      </c>
      <c r="B35" t="s">
        <v>29</v>
      </c>
    </row>
    <row r="36" spans="1:2" x14ac:dyDescent="0.3">
      <c r="A36">
        <v>7400</v>
      </c>
      <c r="B36" t="s">
        <v>52</v>
      </c>
    </row>
    <row r="37" spans="1:2" x14ac:dyDescent="0.3">
      <c r="A37">
        <v>7500</v>
      </c>
      <c r="B37" t="s">
        <v>30</v>
      </c>
    </row>
    <row r="38" spans="1:2" x14ac:dyDescent="0.3">
      <c r="A38">
        <v>7600</v>
      </c>
      <c r="B38" t="s">
        <v>31</v>
      </c>
    </row>
    <row r="39" spans="1:2" x14ac:dyDescent="0.3">
      <c r="A39">
        <v>7700</v>
      </c>
      <c r="B39" t="s">
        <v>32</v>
      </c>
    </row>
    <row r="40" spans="1:2" x14ac:dyDescent="0.3">
      <c r="A40">
        <v>7800</v>
      </c>
      <c r="B40" t="s">
        <v>33</v>
      </c>
    </row>
    <row r="41" spans="1:2" x14ac:dyDescent="0.3">
      <c r="A41">
        <v>7900</v>
      </c>
      <c r="B41" t="s">
        <v>34</v>
      </c>
    </row>
    <row r="42" spans="1:2" x14ac:dyDescent="0.3">
      <c r="A42" t="s">
        <v>44</v>
      </c>
      <c r="B42" t="s">
        <v>45</v>
      </c>
    </row>
    <row r="43" spans="1:2" x14ac:dyDescent="0.3">
      <c r="A43">
        <v>8100</v>
      </c>
      <c r="B43" t="s">
        <v>35</v>
      </c>
    </row>
    <row r="44" spans="1:2" x14ac:dyDescent="0.3">
      <c r="A44">
        <v>8200</v>
      </c>
      <c r="B44" t="s">
        <v>46</v>
      </c>
    </row>
    <row r="45" spans="1:2" x14ac:dyDescent="0.3">
      <c r="A45">
        <v>9100</v>
      </c>
      <c r="B45" t="s">
        <v>47</v>
      </c>
    </row>
    <row r="46" spans="1:2" x14ac:dyDescent="0.3">
      <c r="A46">
        <v>9200</v>
      </c>
      <c r="B46" t="s">
        <v>41</v>
      </c>
    </row>
    <row r="47" spans="1:2" x14ac:dyDescent="0.3">
      <c r="B47" t="s">
        <v>48</v>
      </c>
    </row>
    <row r="48" spans="1:2" x14ac:dyDescent="0.3">
      <c r="B48" s="1" t="s">
        <v>36</v>
      </c>
    </row>
    <row r="49" spans="2:3" x14ac:dyDescent="0.3">
      <c r="B49" s="6" t="s">
        <v>57</v>
      </c>
    </row>
    <row r="50" spans="2:3" x14ac:dyDescent="0.3">
      <c r="B50" t="s">
        <v>53</v>
      </c>
    </row>
    <row r="51" spans="2:3" x14ac:dyDescent="0.3">
      <c r="B51" t="s">
        <v>54</v>
      </c>
    </row>
    <row r="52" spans="2:3" x14ac:dyDescent="0.3">
      <c r="B52" s="6" t="s">
        <v>37</v>
      </c>
      <c r="C52" s="3"/>
    </row>
    <row r="53" spans="2:3" x14ac:dyDescent="0.3">
      <c r="B53" s="3" t="s">
        <v>38</v>
      </c>
      <c r="C53" s="3"/>
    </row>
    <row r="54" spans="2:3" x14ac:dyDescent="0.3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abSelected="1" zoomScale="91" zoomScaleNormal="91" workbookViewId="0">
      <selection activeCell="E10" sqref="E10"/>
    </sheetView>
  </sheetViews>
  <sheetFormatPr defaultColWidth="9.21875" defaultRowHeight="15" x14ac:dyDescent="0.25"/>
  <cols>
    <col min="1" max="1" width="2.21875" style="9" customWidth="1"/>
    <col min="2" max="2" width="47.21875" style="9" customWidth="1"/>
    <col min="3" max="3" width="25.77734375" style="9" bestFit="1" customWidth="1"/>
    <col min="4" max="4" width="2.21875" style="9" customWidth="1"/>
    <col min="5" max="5" width="18.21875" style="9" bestFit="1" customWidth="1"/>
    <col min="6" max="6" width="2.21875" style="9" customWidth="1"/>
    <col min="7" max="7" width="16.44140625" style="9" customWidth="1"/>
    <col min="8" max="8" width="1.77734375" style="9" customWidth="1"/>
    <col min="9" max="9" width="16.44140625" style="9" customWidth="1"/>
    <col min="10" max="10" width="1.77734375" style="9" customWidth="1"/>
    <col min="11" max="11" width="16.44140625" style="9" customWidth="1"/>
    <col min="12" max="12" width="2.21875" style="9" customWidth="1"/>
    <col min="13" max="13" width="18.21875" style="9" bestFit="1" customWidth="1"/>
    <col min="14" max="14" width="9.21875" style="9"/>
    <col min="15" max="15" width="12" style="9" bestFit="1" customWidth="1"/>
    <col min="16" max="16384" width="9.21875" style="9"/>
  </cols>
  <sheetData>
    <row r="1" spans="1:14" ht="15.6" x14ac:dyDescent="0.3">
      <c r="A1" s="66" t="s">
        <v>140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4" ht="15.6" x14ac:dyDescent="0.3">
      <c r="A2" s="66" t="s">
        <v>136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4" ht="15.6" x14ac:dyDescent="0.3">
      <c r="A3" s="66" t="s">
        <v>62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4" ht="15.6" x14ac:dyDescent="0.3">
      <c r="A4" s="67">
        <v>44561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7" spans="1:14" ht="46.8" x14ac:dyDescent="0.3">
      <c r="C7" s="29" t="s">
        <v>86</v>
      </c>
      <c r="E7" s="16" t="s">
        <v>2</v>
      </c>
      <c r="F7" s="13"/>
      <c r="G7" s="16" t="s">
        <v>3</v>
      </c>
      <c r="H7" s="13"/>
      <c r="I7" s="16" t="s">
        <v>41</v>
      </c>
      <c r="J7" s="13"/>
      <c r="K7" s="16" t="s">
        <v>40</v>
      </c>
      <c r="L7" s="13"/>
      <c r="M7" s="16" t="s">
        <v>73</v>
      </c>
    </row>
    <row r="8" spans="1:14" ht="15.6" x14ac:dyDescent="0.3">
      <c r="A8" s="14" t="s">
        <v>65</v>
      </c>
      <c r="B8" s="10"/>
      <c r="C8" s="10"/>
      <c r="D8" s="10"/>
      <c r="G8" s="11"/>
      <c r="H8" s="11"/>
      <c r="I8" s="11"/>
      <c r="J8" s="11"/>
      <c r="K8" s="11"/>
      <c r="L8" s="11"/>
      <c r="M8" s="11"/>
      <c r="N8" s="11"/>
    </row>
    <row r="9" spans="1:14" ht="15.6" x14ac:dyDescent="0.3">
      <c r="A9" s="8"/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x14ac:dyDescent="0.25">
      <c r="B10" s="9" t="s">
        <v>88</v>
      </c>
      <c r="C10" s="27">
        <v>1110</v>
      </c>
      <c r="E10" s="48">
        <f>375501.87+241319.59+2000</f>
        <v>618821.46</v>
      </c>
      <c r="F10" s="49"/>
      <c r="G10" s="48">
        <v>0</v>
      </c>
      <c r="H10" s="49"/>
      <c r="I10" s="48">
        <v>0</v>
      </c>
      <c r="J10" s="49"/>
      <c r="K10" s="48">
        <v>0</v>
      </c>
      <c r="L10" s="49"/>
      <c r="M10" s="48">
        <f t="shared" ref="M10:M16" si="0">E10+G10+I10+K10</f>
        <v>618821.46</v>
      </c>
    </row>
    <row r="11" spans="1:14" x14ac:dyDescent="0.25">
      <c r="B11" s="9" t="s">
        <v>6</v>
      </c>
      <c r="C11" s="27">
        <v>1160</v>
      </c>
      <c r="E11" s="43"/>
      <c r="F11" s="43"/>
      <c r="G11" s="43"/>
      <c r="H11" s="43"/>
      <c r="I11" s="43"/>
      <c r="J11" s="43"/>
      <c r="K11" s="43"/>
      <c r="L11" s="43"/>
      <c r="M11" s="43">
        <f t="shared" si="0"/>
        <v>0</v>
      </c>
    </row>
    <row r="12" spans="1:14" x14ac:dyDescent="0.25">
      <c r="B12" s="9" t="s">
        <v>141</v>
      </c>
      <c r="C12" s="27">
        <v>1130</v>
      </c>
      <c r="E12" s="43">
        <v>0</v>
      </c>
      <c r="F12" s="43"/>
      <c r="G12" s="43">
        <v>17074.86</v>
      </c>
      <c r="H12" s="43"/>
      <c r="I12" s="43"/>
      <c r="J12" s="43"/>
      <c r="K12" s="43">
        <v>2303</v>
      </c>
      <c r="L12" s="43"/>
      <c r="M12" s="43">
        <f t="shared" si="0"/>
        <v>19377.86</v>
      </c>
    </row>
    <row r="13" spans="1:14" x14ac:dyDescent="0.25">
      <c r="B13" s="9" t="s">
        <v>89</v>
      </c>
      <c r="C13" s="27" t="s">
        <v>87</v>
      </c>
      <c r="E13" s="43">
        <v>8050.51</v>
      </c>
      <c r="F13" s="43"/>
      <c r="G13" s="43"/>
      <c r="H13" s="43"/>
      <c r="I13" s="43"/>
      <c r="J13" s="43"/>
      <c r="K13" s="43"/>
      <c r="L13" s="43"/>
      <c r="M13" s="43">
        <f t="shared" si="0"/>
        <v>8050.51</v>
      </c>
    </row>
    <row r="14" spans="1:14" x14ac:dyDescent="0.25">
      <c r="B14" s="9" t="s">
        <v>8</v>
      </c>
      <c r="C14" s="27">
        <v>1210</v>
      </c>
      <c r="E14" s="43">
        <v>899.5</v>
      </c>
      <c r="F14" s="43"/>
      <c r="G14" s="43">
        <v>0</v>
      </c>
      <c r="H14" s="43"/>
      <c r="I14" s="43"/>
      <c r="J14" s="43"/>
      <c r="K14" s="43"/>
      <c r="L14" s="43"/>
      <c r="M14" s="43">
        <f t="shared" si="0"/>
        <v>899.5</v>
      </c>
    </row>
    <row r="15" spans="1:14" x14ac:dyDescent="0.25">
      <c r="B15" s="9" t="s">
        <v>90</v>
      </c>
      <c r="C15" s="27">
        <v>1140</v>
      </c>
      <c r="E15" s="43">
        <v>15468.32</v>
      </c>
      <c r="F15" s="43"/>
      <c r="G15" s="43">
        <v>0</v>
      </c>
      <c r="H15" s="43"/>
      <c r="I15" s="43"/>
      <c r="J15" s="43"/>
      <c r="K15" s="43">
        <v>14614.66</v>
      </c>
      <c r="L15" s="43"/>
      <c r="M15" s="43">
        <f t="shared" si="0"/>
        <v>30082.98</v>
      </c>
    </row>
    <row r="16" spans="1:14" x14ac:dyDescent="0.25">
      <c r="B16" s="9" t="s">
        <v>91</v>
      </c>
      <c r="C16" s="27">
        <v>1400</v>
      </c>
      <c r="E16" s="43"/>
      <c r="F16" s="43"/>
      <c r="G16" s="43"/>
      <c r="H16" s="43"/>
      <c r="I16" s="43"/>
      <c r="J16" s="43"/>
      <c r="K16" s="43"/>
      <c r="L16" s="43"/>
      <c r="M16" s="43">
        <f t="shared" si="0"/>
        <v>0</v>
      </c>
    </row>
    <row r="17" spans="1:13" x14ac:dyDescent="0.25">
      <c r="C17" s="27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25.5" customHeight="1" thickBot="1" x14ac:dyDescent="0.35">
      <c r="A18" s="9" t="s">
        <v>9</v>
      </c>
      <c r="B18" s="11"/>
      <c r="C18" s="28"/>
      <c r="D18" s="11"/>
      <c r="E18" s="50">
        <f>SUM(E10:E17)</f>
        <v>643239.78999999992</v>
      </c>
      <c r="F18" s="49"/>
      <c r="G18" s="50">
        <f>SUM(G10:G17)</f>
        <v>17074.86</v>
      </c>
      <c r="H18" s="49"/>
      <c r="I18" s="50">
        <f>SUM(I10:I17)</f>
        <v>0</v>
      </c>
      <c r="J18" s="49"/>
      <c r="K18" s="50">
        <f>SUM(K10:K17)</f>
        <v>16917.66</v>
      </c>
      <c r="L18" s="49"/>
      <c r="M18" s="50">
        <f>SUM(M10:M17)</f>
        <v>677232.30999999994</v>
      </c>
    </row>
    <row r="19" spans="1:13" ht="16.2" thickTop="1" x14ac:dyDescent="0.3">
      <c r="A19" s="11"/>
      <c r="B19" s="11"/>
      <c r="C19" s="28"/>
      <c r="D19" s="11"/>
      <c r="E19" s="49"/>
      <c r="F19" s="49"/>
      <c r="G19" s="49"/>
      <c r="H19" s="49"/>
      <c r="I19" s="49"/>
      <c r="J19" s="49"/>
      <c r="K19" s="49"/>
      <c r="L19" s="49"/>
      <c r="M19" s="49"/>
    </row>
    <row r="20" spans="1:13" ht="15.6" x14ac:dyDescent="0.3">
      <c r="A20" s="14" t="s">
        <v>64</v>
      </c>
      <c r="B20" s="10"/>
      <c r="C20" s="10"/>
      <c r="D20" s="10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5.6" x14ac:dyDescent="0.3">
      <c r="A21" s="8"/>
      <c r="B21" s="10"/>
      <c r="C21" s="10"/>
      <c r="D21" s="10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5.6" x14ac:dyDescent="0.3">
      <c r="A22" s="15" t="s">
        <v>10</v>
      </c>
      <c r="B22" s="10"/>
      <c r="C22" s="10"/>
      <c r="D22" s="10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25">
      <c r="B23" s="9" t="s">
        <v>92</v>
      </c>
      <c r="C23" s="27">
        <v>2120</v>
      </c>
      <c r="E23" s="48">
        <v>1206.1500000000001</v>
      </c>
      <c r="F23" s="49"/>
      <c r="G23" s="48">
        <v>1606.54</v>
      </c>
      <c r="H23" s="49"/>
      <c r="I23" s="48">
        <v>0</v>
      </c>
      <c r="J23" s="49"/>
      <c r="K23" s="48">
        <v>0</v>
      </c>
      <c r="L23" s="49"/>
      <c r="M23" s="48">
        <f t="shared" ref="M23:M29" si="1">E23+G23+I23+K23</f>
        <v>2812.69</v>
      </c>
    </row>
    <row r="24" spans="1:13" s="33" customFormat="1" x14ac:dyDescent="0.25">
      <c r="B24" s="33" t="s">
        <v>93</v>
      </c>
      <c r="C24" s="34" t="s">
        <v>112</v>
      </c>
      <c r="E24" s="51">
        <v>0</v>
      </c>
      <c r="F24" s="51"/>
      <c r="G24" s="51"/>
      <c r="H24" s="51"/>
      <c r="I24" s="51"/>
      <c r="J24" s="51"/>
      <c r="K24" s="51"/>
      <c r="L24" s="51"/>
      <c r="M24" s="51">
        <f t="shared" si="1"/>
        <v>0</v>
      </c>
    </row>
    <row r="25" spans="1:13" x14ac:dyDescent="0.25">
      <c r="B25" s="9" t="s">
        <v>94</v>
      </c>
      <c r="C25" s="27">
        <v>2410</v>
      </c>
      <c r="E25" s="43">
        <v>0</v>
      </c>
      <c r="F25" s="43"/>
      <c r="G25" s="43"/>
      <c r="H25" s="43"/>
      <c r="I25" s="43"/>
      <c r="J25" s="43"/>
      <c r="K25" s="43"/>
      <c r="L25" s="43"/>
      <c r="M25" s="43">
        <f t="shared" si="1"/>
        <v>0</v>
      </c>
    </row>
    <row r="26" spans="1:13" x14ac:dyDescent="0.25">
      <c r="B26" s="9" t="s">
        <v>95</v>
      </c>
      <c r="C26" s="30" t="s">
        <v>113</v>
      </c>
      <c r="E26" s="43">
        <v>0</v>
      </c>
      <c r="F26" s="43"/>
      <c r="G26" s="43"/>
      <c r="H26" s="43"/>
      <c r="I26" s="43"/>
      <c r="J26" s="43"/>
      <c r="K26" s="43"/>
      <c r="L26" s="43"/>
      <c r="M26" s="43">
        <f t="shared" si="1"/>
        <v>0</v>
      </c>
    </row>
    <row r="27" spans="1:13" x14ac:dyDescent="0.25">
      <c r="B27" s="9" t="s">
        <v>96</v>
      </c>
      <c r="C27" s="30">
        <v>2315</v>
      </c>
      <c r="E27" s="43"/>
      <c r="F27" s="43"/>
      <c r="G27" s="43"/>
      <c r="H27" s="43"/>
      <c r="I27" s="43"/>
      <c r="J27" s="43"/>
      <c r="K27" s="43"/>
      <c r="L27" s="43"/>
      <c r="M27" s="43">
        <f t="shared" si="1"/>
        <v>0</v>
      </c>
    </row>
    <row r="28" spans="1:13" x14ac:dyDescent="0.25">
      <c r="B28" s="9" t="s">
        <v>137</v>
      </c>
      <c r="C28" s="30">
        <v>2210</v>
      </c>
      <c r="E28" s="43">
        <v>14614.66</v>
      </c>
      <c r="F28" s="43"/>
      <c r="G28" s="43">
        <v>15468.32</v>
      </c>
      <c r="H28" s="43"/>
      <c r="I28" s="43"/>
      <c r="J28" s="43"/>
      <c r="K28" s="43">
        <v>0</v>
      </c>
      <c r="L28" s="43"/>
      <c r="M28" s="43">
        <f t="shared" ref="M28" si="2">E28+G28+I28+K28</f>
        <v>30082.98</v>
      </c>
    </row>
    <row r="29" spans="1:13" x14ac:dyDescent="0.25">
      <c r="B29" s="9" t="s">
        <v>111</v>
      </c>
      <c r="C29" s="30" t="s">
        <v>114</v>
      </c>
      <c r="E29" s="43">
        <v>0</v>
      </c>
      <c r="F29" s="43"/>
      <c r="G29" s="43"/>
      <c r="H29" s="43"/>
      <c r="I29" s="43"/>
      <c r="J29" s="43"/>
      <c r="K29" s="43"/>
      <c r="L29" s="43"/>
      <c r="M29" s="43">
        <f t="shared" si="1"/>
        <v>0</v>
      </c>
    </row>
    <row r="30" spans="1:13" x14ac:dyDescent="0.25">
      <c r="C30" s="27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27.6" customHeight="1" x14ac:dyDescent="0.25">
      <c r="B31" s="9" t="s">
        <v>14</v>
      </c>
      <c r="C31" s="27"/>
      <c r="E31" s="44">
        <f>SUM(E23:E29)</f>
        <v>15820.81</v>
      </c>
      <c r="F31" s="43"/>
      <c r="G31" s="44">
        <f>SUM(G23:G29)</f>
        <v>17074.86</v>
      </c>
      <c r="H31" s="43"/>
      <c r="I31" s="44">
        <f>SUM(I23:I29)</f>
        <v>0</v>
      </c>
      <c r="J31" s="43"/>
      <c r="K31" s="44">
        <f>SUM(K23:K29)</f>
        <v>0</v>
      </c>
      <c r="L31" s="43"/>
      <c r="M31" s="44">
        <f>SUM(M23:M29)</f>
        <v>32895.67</v>
      </c>
    </row>
    <row r="32" spans="1:13" x14ac:dyDescent="0.25">
      <c r="C32" s="27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.6" x14ac:dyDescent="0.3">
      <c r="A33" s="15" t="s">
        <v>15</v>
      </c>
      <c r="B33" s="10"/>
      <c r="C33" s="10"/>
      <c r="D33" s="10"/>
      <c r="E33" s="43"/>
      <c r="F33" s="43"/>
      <c r="G33" s="43"/>
      <c r="H33" s="43"/>
      <c r="I33" s="43"/>
      <c r="J33" s="43"/>
      <c r="K33" s="43"/>
      <c r="L33" s="43"/>
      <c r="M33" s="43"/>
    </row>
    <row r="34" spans="1:13" x14ac:dyDescent="0.25">
      <c r="B34" s="9" t="s">
        <v>68</v>
      </c>
      <c r="C34" s="27">
        <v>2710</v>
      </c>
      <c r="E34" s="43">
        <f>+E14</f>
        <v>899.5</v>
      </c>
      <c r="F34" s="43"/>
      <c r="G34" s="43"/>
      <c r="H34" s="43"/>
      <c r="I34" s="43"/>
      <c r="J34" s="43"/>
      <c r="K34" s="43"/>
      <c r="L34" s="43"/>
      <c r="M34" s="43">
        <f>E34+G34+I34+K34</f>
        <v>899.5</v>
      </c>
    </row>
    <row r="35" spans="1:13" x14ac:dyDescent="0.25">
      <c r="B35" s="9" t="s">
        <v>66</v>
      </c>
      <c r="C35" s="27">
        <v>2720</v>
      </c>
      <c r="E35" s="43"/>
      <c r="F35" s="43"/>
      <c r="G35" s="53">
        <f>'Stmt of Rev, Exp, and Fund Bal'!K59-'Balance Sheet'!G34</f>
        <v>0</v>
      </c>
      <c r="H35" s="43"/>
      <c r="I35" s="43"/>
      <c r="J35" s="43"/>
      <c r="K35" s="53">
        <f>'Stmt of Rev, Exp, and Fund Bal'!U59-'Balance Sheet'!K34</f>
        <v>16917.66</v>
      </c>
      <c r="L35" s="43"/>
      <c r="M35" s="43">
        <f>E35+G35+I35+K35</f>
        <v>16917.66</v>
      </c>
    </row>
    <row r="36" spans="1:13" x14ac:dyDescent="0.25">
      <c r="B36" s="9" t="s">
        <v>67</v>
      </c>
      <c r="C36" s="27">
        <v>2730</v>
      </c>
      <c r="E36" s="43"/>
      <c r="F36" s="43"/>
      <c r="G36" s="43"/>
      <c r="H36" s="43"/>
      <c r="I36" s="43"/>
      <c r="J36" s="43"/>
      <c r="K36" s="43"/>
      <c r="L36" s="43"/>
      <c r="M36" s="43">
        <f>E36+G36+I36+K36</f>
        <v>0</v>
      </c>
    </row>
    <row r="37" spans="1:13" x14ac:dyDescent="0.25">
      <c r="B37" s="9" t="s">
        <v>69</v>
      </c>
      <c r="C37" s="27">
        <v>2740</v>
      </c>
      <c r="E37" s="43"/>
      <c r="F37" s="43"/>
      <c r="G37" s="43"/>
      <c r="H37" s="43"/>
      <c r="I37" s="43"/>
      <c r="J37" s="43"/>
      <c r="K37" s="43"/>
      <c r="L37" s="43"/>
      <c r="M37" s="43">
        <f>E37+G37+I37+K37</f>
        <v>0</v>
      </c>
    </row>
    <row r="38" spans="1:13" x14ac:dyDescent="0.25">
      <c r="B38" s="9" t="s">
        <v>70</v>
      </c>
      <c r="C38" s="27">
        <v>2750</v>
      </c>
      <c r="E38" s="43">
        <f>+'Stmt of Rev, Exp, and Fund Bal'!F59-'Balance Sheet'!E34</f>
        <v>626519.4800000001</v>
      </c>
      <c r="F38" s="43"/>
      <c r="G38" s="43">
        <f>+'Stmt of Rev, Exp, and Fund Bal'!K59-'Balance Sheet'!G34-'Balance Sheet'!G35</f>
        <v>0</v>
      </c>
      <c r="H38" s="43"/>
      <c r="I38" s="43"/>
      <c r="J38" s="43"/>
      <c r="K38" s="43">
        <v>0</v>
      </c>
      <c r="L38" s="43"/>
      <c r="M38" s="43">
        <f>E38+G38+I38+K38</f>
        <v>626519.4800000001</v>
      </c>
    </row>
    <row r="39" spans="1:13" x14ac:dyDescent="0.25"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28.5" customHeight="1" x14ac:dyDescent="0.3">
      <c r="B40" s="11" t="s">
        <v>71</v>
      </c>
      <c r="C40" s="11"/>
      <c r="D40" s="11"/>
      <c r="E40" s="44">
        <f>SUM(E34:E38)</f>
        <v>627418.9800000001</v>
      </c>
      <c r="F40" s="43"/>
      <c r="G40" s="44">
        <f>SUM(G34:G38)</f>
        <v>0</v>
      </c>
      <c r="H40" s="43"/>
      <c r="I40" s="44">
        <f>SUM(I34:I38)</f>
        <v>0</v>
      </c>
      <c r="J40" s="43"/>
      <c r="K40" s="44">
        <f>SUM(K34:K38)</f>
        <v>16917.66</v>
      </c>
      <c r="L40" s="43"/>
      <c r="M40" s="44">
        <f>SUM(M34:M38)</f>
        <v>644336.64000000013</v>
      </c>
    </row>
    <row r="41" spans="1:13" ht="33.75" customHeight="1" thickBot="1" x14ac:dyDescent="0.35">
      <c r="A41" s="11" t="s">
        <v>72</v>
      </c>
      <c r="E41" s="52">
        <f>E40+E31</f>
        <v>643239.79000000015</v>
      </c>
      <c r="F41" s="41"/>
      <c r="G41" s="52">
        <f>G40+G31</f>
        <v>17074.86</v>
      </c>
      <c r="H41" s="41"/>
      <c r="I41" s="52">
        <f>I40+I31</f>
        <v>0</v>
      </c>
      <c r="J41" s="41"/>
      <c r="K41" s="52">
        <f>K40+K31</f>
        <v>16917.66</v>
      </c>
      <c r="L41" s="41"/>
      <c r="M41" s="52">
        <f>M40+M31</f>
        <v>677232.31000000017</v>
      </c>
    </row>
    <row r="42" spans="1:13" ht="15.6" thickTop="1" x14ac:dyDescent="0.25"/>
    <row r="43" spans="1:13" x14ac:dyDescent="0.25">
      <c r="E43" s="54">
        <f>+E18-E41</f>
        <v>0</v>
      </c>
      <c r="F43" s="54"/>
      <c r="G43" s="54">
        <f>+G18-G41</f>
        <v>0</v>
      </c>
      <c r="H43" s="54"/>
      <c r="I43" s="54">
        <f>+I18-I41</f>
        <v>0</v>
      </c>
      <c r="J43" s="54"/>
      <c r="K43" s="54">
        <f>+K18-K41</f>
        <v>0</v>
      </c>
      <c r="L43" s="54"/>
      <c r="M43" s="54">
        <f>+M18-M41</f>
        <v>0</v>
      </c>
    </row>
  </sheetData>
  <mergeCells count="4">
    <mergeCell ref="A2:M2"/>
    <mergeCell ref="A3:M3"/>
    <mergeCell ref="A4:M4"/>
    <mergeCell ref="A1:M1"/>
  </mergeCells>
  <pageMargins left="0.45" right="0.45" top="0.5" bottom="0.75" header="0.3" footer="0.3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0"/>
  <sheetViews>
    <sheetView zoomScale="86" zoomScaleNormal="86" zoomScaleSheetLayoutView="100" workbookViewId="0">
      <pane xSplit="4" ySplit="10" topLeftCell="E11" activePane="bottomRight" state="frozen"/>
      <selection activeCell="J8" sqref="J8"/>
      <selection pane="topRight" activeCell="J8" sqref="J8"/>
      <selection pane="bottomLeft" activeCell="J8" sqref="J8"/>
      <selection pane="bottomRight" activeCell="E43" sqref="E43"/>
    </sheetView>
  </sheetViews>
  <sheetFormatPr defaultColWidth="9.21875" defaultRowHeight="15" x14ac:dyDescent="0.25"/>
  <cols>
    <col min="1" max="1" width="3.77734375" style="9" customWidth="1"/>
    <col min="2" max="2" width="69.77734375" style="9" customWidth="1"/>
    <col min="3" max="3" width="11.77734375" style="9" customWidth="1"/>
    <col min="4" max="4" width="2.21875" style="9" customWidth="1"/>
    <col min="5" max="5" width="18.21875" style="9" bestFit="1" customWidth="1"/>
    <col min="6" max="6" width="18.33203125" style="9" customWidth="1"/>
    <col min="7" max="7" width="18.21875" style="9" bestFit="1" customWidth="1"/>
    <col min="8" max="8" width="16.77734375" style="9" customWidth="1"/>
    <col min="9" max="9" width="2.21875" style="9" customWidth="1"/>
    <col min="10" max="13" width="16.77734375" style="9" customWidth="1"/>
    <col min="14" max="14" width="4.77734375" style="9" customWidth="1"/>
    <col min="15" max="18" width="16.77734375" style="9" customWidth="1"/>
    <col min="19" max="19" width="2.44140625" style="9" customWidth="1"/>
    <col min="20" max="23" width="16.77734375" style="9" customWidth="1"/>
    <col min="24" max="24" width="3.21875" style="9" customWidth="1"/>
    <col min="25" max="27" width="18.21875" style="9" bestFit="1" customWidth="1"/>
    <col min="28" max="28" width="16.77734375" style="9" customWidth="1"/>
    <col min="29" max="29" width="9.77734375" style="9" customWidth="1"/>
    <col min="30" max="16384" width="9.21875" style="9"/>
  </cols>
  <sheetData>
    <row r="1" spans="1:28" ht="15.6" x14ac:dyDescent="0.3">
      <c r="A1" s="71" t="s">
        <v>140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7"/>
      <c r="N1" s="24"/>
      <c r="O1" s="24"/>
      <c r="P1" s="24"/>
      <c r="Q1" s="24"/>
      <c r="R1" s="24"/>
    </row>
    <row r="2" spans="1:28" ht="15.6" x14ac:dyDescent="0.3">
      <c r="A2" s="71" t="str">
        <f>+'Balance Sheet'!A2:M2</f>
        <v>Bay County, Florida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5.6" x14ac:dyDescent="0.3">
      <c r="A3" s="71" t="s">
        <v>63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17"/>
      <c r="N3" s="24"/>
      <c r="O3" s="24"/>
      <c r="P3" s="24"/>
      <c r="Q3" s="24"/>
      <c r="R3" s="24"/>
    </row>
    <row r="4" spans="1:28" ht="15.6" x14ac:dyDescent="0.3">
      <c r="A4" s="72" t="s">
        <v>142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17"/>
      <c r="N4" s="24"/>
      <c r="O4" s="24"/>
      <c r="P4" s="24"/>
      <c r="Q4" s="24"/>
      <c r="R4" s="24"/>
    </row>
    <row r="5" spans="1:28" x14ac:dyDescent="0.25">
      <c r="A5" s="9" t="s">
        <v>55</v>
      </c>
    </row>
    <row r="6" spans="1:28" ht="15.6" x14ac:dyDescent="0.3">
      <c r="B6" s="17" t="s">
        <v>130</v>
      </c>
      <c r="C6" s="37">
        <v>48</v>
      </c>
    </row>
    <row r="7" spans="1:28" ht="15.6" x14ac:dyDescent="0.3">
      <c r="B7" s="17" t="s">
        <v>131</v>
      </c>
      <c r="C7" s="35">
        <v>47</v>
      </c>
      <c r="E7" s="38">
        <f>IF(C6=0,"%",C7/C6)</f>
        <v>0.97916666666666663</v>
      </c>
      <c r="F7" s="11" t="s">
        <v>134</v>
      </c>
    </row>
    <row r="8" spans="1:28" ht="15.6" x14ac:dyDescent="0.3">
      <c r="B8" s="17"/>
      <c r="C8" s="36"/>
    </row>
    <row r="9" spans="1:28" ht="15.6" x14ac:dyDescent="0.3">
      <c r="B9" s="17"/>
      <c r="C9" s="17"/>
      <c r="D9" s="17"/>
      <c r="E9" s="68" t="s">
        <v>2</v>
      </c>
      <c r="F9" s="69"/>
      <c r="G9" s="69"/>
      <c r="H9" s="70"/>
      <c r="I9" s="11"/>
      <c r="J9" s="68" t="s">
        <v>76</v>
      </c>
      <c r="K9" s="69"/>
      <c r="L9" s="69"/>
      <c r="M9" s="70"/>
      <c r="N9" s="11"/>
      <c r="O9" s="68" t="s">
        <v>41</v>
      </c>
      <c r="P9" s="69"/>
      <c r="Q9" s="69"/>
      <c r="R9" s="70"/>
      <c r="S9" s="11"/>
      <c r="T9" s="68" t="s">
        <v>40</v>
      </c>
      <c r="U9" s="69"/>
      <c r="V9" s="69"/>
      <c r="W9" s="70"/>
      <c r="Y9" s="68" t="s">
        <v>73</v>
      </c>
      <c r="Z9" s="69"/>
      <c r="AA9" s="69"/>
      <c r="AB9" s="70"/>
    </row>
    <row r="10" spans="1:28" s="18" customFormat="1" ht="46.8" x14ac:dyDescent="0.3">
      <c r="A10" s="19"/>
      <c r="B10" s="20"/>
      <c r="C10" s="25" t="s">
        <v>85</v>
      </c>
      <c r="D10" s="20"/>
      <c r="E10" s="23" t="s">
        <v>74</v>
      </c>
      <c r="F10" s="23" t="s">
        <v>75</v>
      </c>
      <c r="G10" s="23" t="s">
        <v>19</v>
      </c>
      <c r="H10" s="23" t="s">
        <v>135</v>
      </c>
      <c r="I10" s="22"/>
      <c r="J10" s="23" t="s">
        <v>74</v>
      </c>
      <c r="K10" s="23" t="s">
        <v>75</v>
      </c>
      <c r="L10" s="23" t="s">
        <v>19</v>
      </c>
      <c r="M10" s="23" t="s">
        <v>135</v>
      </c>
      <c r="N10" s="22"/>
      <c r="O10" s="23" t="s">
        <v>74</v>
      </c>
      <c r="P10" s="23" t="s">
        <v>75</v>
      </c>
      <c r="Q10" s="23" t="s">
        <v>19</v>
      </c>
      <c r="R10" s="23" t="s">
        <v>135</v>
      </c>
      <c r="S10" s="12"/>
      <c r="T10" s="23" t="s">
        <v>74</v>
      </c>
      <c r="U10" s="23" t="s">
        <v>75</v>
      </c>
      <c r="V10" s="23" t="s">
        <v>19</v>
      </c>
      <c r="W10" s="23" t="s">
        <v>135</v>
      </c>
      <c r="Y10" s="23" t="s">
        <v>74</v>
      </c>
      <c r="Z10" s="23" t="s">
        <v>75</v>
      </c>
      <c r="AA10" s="23" t="s">
        <v>19</v>
      </c>
      <c r="AB10" s="23" t="s">
        <v>135</v>
      </c>
    </row>
    <row r="12" spans="1:28" ht="15.6" x14ac:dyDescent="0.3">
      <c r="A12" s="11" t="s">
        <v>26</v>
      </c>
    </row>
    <row r="13" spans="1:28" ht="15.6" x14ac:dyDescent="0.3">
      <c r="A13" s="11"/>
      <c r="B13" s="31" t="s">
        <v>115</v>
      </c>
      <c r="C13" s="7"/>
      <c r="G13" s="43"/>
    </row>
    <row r="14" spans="1:28" ht="15.6" x14ac:dyDescent="0.3">
      <c r="A14" s="11"/>
      <c r="B14" s="31" t="s">
        <v>116</v>
      </c>
      <c r="C14" s="26">
        <v>3100</v>
      </c>
      <c r="E14" s="56">
        <v>0</v>
      </c>
      <c r="F14" s="56">
        <v>0</v>
      </c>
      <c r="G14" s="56">
        <v>0</v>
      </c>
      <c r="H14" s="57" t="str">
        <f>IF(G14=0,"%",F14/G14)</f>
        <v>%</v>
      </c>
      <c r="I14" s="56"/>
      <c r="J14" s="56"/>
      <c r="K14" s="56"/>
      <c r="L14" s="56"/>
      <c r="M14" s="38" t="str">
        <f>IF(L14=0,"%",K14/L14)</f>
        <v>%</v>
      </c>
      <c r="N14" s="40"/>
      <c r="O14" s="40"/>
      <c r="P14" s="40"/>
      <c r="Q14" s="40"/>
      <c r="R14" s="38" t="str">
        <f>IF(Q14=0,"%",P14/Q14)</f>
        <v>%</v>
      </c>
      <c r="S14" s="40"/>
      <c r="T14" s="40"/>
      <c r="U14" s="40"/>
      <c r="V14" s="40"/>
      <c r="W14" s="38" t="str">
        <f>IF(V14=0,"%",U14/V14)</f>
        <v>%</v>
      </c>
      <c r="X14" s="40"/>
      <c r="Y14" s="43">
        <f t="shared" ref="Y14:Y15" si="0">E14+J14+O14+T14</f>
        <v>0</v>
      </c>
      <c r="Z14" s="43">
        <f t="shared" ref="Z14:Z15" si="1">F14+K14+P14+U14</f>
        <v>0</v>
      </c>
      <c r="AA14" s="43">
        <f t="shared" ref="AA14:AA15" si="2">G14+L14+Q14+V14</f>
        <v>0</v>
      </c>
      <c r="AB14" s="38" t="str">
        <f>IF(AA14=0,"%",Z14/AA14)</f>
        <v>%</v>
      </c>
    </row>
    <row r="15" spans="1:28" ht="15.6" x14ac:dyDescent="0.3">
      <c r="A15" s="11"/>
      <c r="B15" s="31" t="s">
        <v>117</v>
      </c>
      <c r="C15" s="32">
        <v>3200</v>
      </c>
      <c r="E15" s="51">
        <v>0</v>
      </c>
      <c r="F15" s="51">
        <v>0</v>
      </c>
      <c r="G15" s="51">
        <v>60000</v>
      </c>
      <c r="H15" s="57">
        <f>IF(G15=0,"",F15/G15)</f>
        <v>0</v>
      </c>
      <c r="I15" s="58"/>
      <c r="J15" s="51">
        <v>2906.1</v>
      </c>
      <c r="K15" s="51">
        <v>36933.85</v>
      </c>
      <c r="L15" s="51">
        <v>151083</v>
      </c>
      <c r="M15" s="38">
        <f>IF(L15=0,"",K15/L15)</f>
        <v>0.24446066069643838</v>
      </c>
      <c r="N15" s="41"/>
      <c r="O15" s="43"/>
      <c r="P15" s="43"/>
      <c r="Q15" s="43"/>
      <c r="R15" s="38" t="str">
        <f>IF(Q15=0,"",P15/Q15)</f>
        <v/>
      </c>
      <c r="S15" s="41"/>
      <c r="T15" s="43"/>
      <c r="U15" s="43"/>
      <c r="V15" s="43"/>
      <c r="W15" s="38" t="str">
        <f>IF(V15=0,"",U15/V15)</f>
        <v/>
      </c>
      <c r="X15" s="41"/>
      <c r="Y15" s="43">
        <f t="shared" si="0"/>
        <v>2906.1</v>
      </c>
      <c r="Z15" s="43">
        <f t="shared" si="1"/>
        <v>36933.85</v>
      </c>
      <c r="AA15" s="43">
        <f t="shared" si="2"/>
        <v>211083</v>
      </c>
      <c r="AB15" s="38">
        <f>IF(AA15=0,"",Z15/AA15)</f>
        <v>0.17497311484108147</v>
      </c>
    </row>
    <row r="16" spans="1:28" ht="15.6" x14ac:dyDescent="0.3">
      <c r="A16" s="11"/>
      <c r="B16" s="31" t="s">
        <v>118</v>
      </c>
      <c r="C16" s="26"/>
      <c r="E16" s="33"/>
      <c r="F16" s="51"/>
      <c r="G16" s="51"/>
      <c r="H16" s="57"/>
      <c r="I16" s="58"/>
      <c r="J16" s="51"/>
      <c r="K16" s="51"/>
      <c r="L16" s="51"/>
      <c r="M16" s="38"/>
      <c r="N16" s="41"/>
      <c r="O16" s="43"/>
      <c r="P16" s="43"/>
      <c r="Q16" s="43"/>
      <c r="R16" s="38"/>
      <c r="S16" s="41"/>
      <c r="T16" s="43"/>
      <c r="U16" s="43"/>
      <c r="V16" s="43"/>
      <c r="W16" s="38"/>
      <c r="X16" s="41"/>
      <c r="Y16" s="43"/>
      <c r="Z16" s="43"/>
      <c r="AA16" s="43"/>
      <c r="AB16" s="38"/>
    </row>
    <row r="17" spans="1:28" ht="15.6" x14ac:dyDescent="0.3">
      <c r="A17" s="11"/>
      <c r="B17" s="31" t="s">
        <v>119</v>
      </c>
      <c r="C17" s="26">
        <v>3310</v>
      </c>
      <c r="E17" s="59">
        <v>62826.35</v>
      </c>
      <c r="F17" s="51">
        <v>376966.5</v>
      </c>
      <c r="G17" s="51">
        <v>893201</v>
      </c>
      <c r="H17" s="57">
        <f>IF(G17=0,"",F17/G17)</f>
        <v>0.42203994397677569</v>
      </c>
      <c r="I17" s="58"/>
      <c r="J17" s="51"/>
      <c r="K17" s="51"/>
      <c r="L17" s="51"/>
      <c r="M17" s="38" t="str">
        <f t="shared" ref="M17:M25" si="3">IF(L17=0,"",K17/L17)</f>
        <v/>
      </c>
      <c r="N17" s="41"/>
      <c r="O17" s="43"/>
      <c r="P17" s="43"/>
      <c r="Q17" s="43"/>
      <c r="R17" s="38" t="str">
        <f t="shared" ref="R17:R25" si="4">IF(Q17=0,"",P17/Q17)</f>
        <v/>
      </c>
      <c r="S17" s="41"/>
      <c r="T17" s="43"/>
      <c r="U17" s="43"/>
      <c r="V17" s="43"/>
      <c r="W17" s="38" t="str">
        <f t="shared" ref="W17:W25" si="5">IF(V17=0,"",U17/V17)</f>
        <v/>
      </c>
      <c r="X17" s="41"/>
      <c r="Y17" s="43">
        <f>E17+J17+O17+T17</f>
        <v>62826.35</v>
      </c>
      <c r="Z17" s="43">
        <f>F17+K17+P17+U17</f>
        <v>376966.5</v>
      </c>
      <c r="AA17" s="43">
        <f t="shared" ref="AA17:AA21" si="6">G17+L17+Q17+V17</f>
        <v>893201</v>
      </c>
      <c r="AB17" s="38">
        <f t="shared" ref="AB17:AB25" si="7">IF(AA17=0,"",Z17/AA17)</f>
        <v>0.42203994397677569</v>
      </c>
    </row>
    <row r="18" spans="1:28" ht="15.6" x14ac:dyDescent="0.3">
      <c r="A18" s="11"/>
      <c r="B18" s="31" t="s">
        <v>120</v>
      </c>
      <c r="C18" s="26">
        <v>3397</v>
      </c>
      <c r="E18" s="51">
        <v>0</v>
      </c>
      <c r="F18" s="51">
        <v>0</v>
      </c>
      <c r="G18" s="51">
        <v>0</v>
      </c>
      <c r="H18" s="57" t="str">
        <f t="shared" ref="H18:H24" si="8">IF(G18=0,"",F18/G18)</f>
        <v/>
      </c>
      <c r="I18" s="58"/>
      <c r="J18" s="51"/>
      <c r="K18" s="51"/>
      <c r="L18" s="51"/>
      <c r="M18" s="38" t="str">
        <f t="shared" si="3"/>
        <v/>
      </c>
      <c r="N18" s="41"/>
      <c r="O18" s="43"/>
      <c r="P18" s="43"/>
      <c r="Q18" s="43"/>
      <c r="R18" s="38" t="str">
        <f t="shared" si="4"/>
        <v/>
      </c>
      <c r="S18" s="41"/>
      <c r="T18" s="43">
        <v>2303</v>
      </c>
      <c r="U18" s="43">
        <v>13920</v>
      </c>
      <c r="V18" s="43">
        <v>32615</v>
      </c>
      <c r="W18" s="38">
        <f t="shared" si="5"/>
        <v>0.42679748581940824</v>
      </c>
      <c r="X18" s="41"/>
      <c r="Y18" s="43">
        <f t="shared" ref="Y18:Y20" si="9">E18+J18+O18+T18</f>
        <v>2303</v>
      </c>
      <c r="Z18" s="43">
        <f t="shared" ref="Z18:Z20" si="10">F18+K18+P18+U18</f>
        <v>13920</v>
      </c>
      <c r="AA18" s="43">
        <f t="shared" si="6"/>
        <v>32615</v>
      </c>
      <c r="AB18" s="38">
        <f t="shared" si="7"/>
        <v>0.42679748581940824</v>
      </c>
    </row>
    <row r="19" spans="1:28" ht="15.6" x14ac:dyDescent="0.3">
      <c r="A19" s="11"/>
      <c r="B19" s="31" t="s">
        <v>121</v>
      </c>
      <c r="C19" s="26">
        <v>3355</v>
      </c>
      <c r="E19" s="59"/>
      <c r="F19" s="51"/>
      <c r="G19" s="51"/>
      <c r="H19" s="57" t="str">
        <f>IF(G19=0,"",F19/G19)</f>
        <v/>
      </c>
      <c r="I19" s="58"/>
      <c r="J19" s="51"/>
      <c r="K19" s="51"/>
      <c r="L19" s="51"/>
      <c r="M19" s="38" t="str">
        <f t="shared" si="3"/>
        <v/>
      </c>
      <c r="N19" s="41"/>
      <c r="O19" s="43"/>
      <c r="P19" s="43"/>
      <c r="Q19" s="43"/>
      <c r="R19" s="38" t="str">
        <f t="shared" si="4"/>
        <v/>
      </c>
      <c r="S19" s="41"/>
      <c r="T19" s="43"/>
      <c r="U19" s="43"/>
      <c r="V19" s="43"/>
      <c r="W19" s="38" t="str">
        <f t="shared" si="5"/>
        <v/>
      </c>
      <c r="X19" s="41"/>
      <c r="Y19" s="43">
        <f>E19+J19+O19+T19</f>
        <v>0</v>
      </c>
      <c r="Z19" s="43">
        <f>F19+K19+P19+U19</f>
        <v>0</v>
      </c>
      <c r="AA19" s="43">
        <f t="shared" si="6"/>
        <v>0</v>
      </c>
      <c r="AB19" s="38" t="str">
        <f t="shared" si="7"/>
        <v/>
      </c>
    </row>
    <row r="20" spans="1:28" ht="15.6" x14ac:dyDescent="0.3">
      <c r="A20" s="11"/>
      <c r="B20" s="31" t="s">
        <v>122</v>
      </c>
      <c r="C20" s="26">
        <v>3361</v>
      </c>
      <c r="E20" s="51"/>
      <c r="F20" s="51"/>
      <c r="G20" s="51"/>
      <c r="H20" s="57" t="str">
        <f t="shared" si="8"/>
        <v/>
      </c>
      <c r="I20" s="58"/>
      <c r="J20" s="51"/>
      <c r="K20" s="51"/>
      <c r="L20" s="51"/>
      <c r="M20" s="38" t="str">
        <f t="shared" si="3"/>
        <v/>
      </c>
      <c r="N20" s="41"/>
      <c r="O20" s="43"/>
      <c r="P20" s="43"/>
      <c r="Q20" s="43"/>
      <c r="R20" s="38" t="str">
        <f t="shared" si="4"/>
        <v/>
      </c>
      <c r="S20" s="41"/>
      <c r="T20" s="43"/>
      <c r="U20" s="43"/>
      <c r="V20" s="43"/>
      <c r="W20" s="38" t="str">
        <f t="shared" si="5"/>
        <v/>
      </c>
      <c r="X20" s="41"/>
      <c r="Y20" s="43">
        <f t="shared" si="9"/>
        <v>0</v>
      </c>
      <c r="Z20" s="43">
        <f t="shared" si="10"/>
        <v>0</v>
      </c>
      <c r="AA20" s="43">
        <f t="shared" si="6"/>
        <v>0</v>
      </c>
      <c r="AB20" s="38" t="str">
        <f t="shared" si="7"/>
        <v/>
      </c>
    </row>
    <row r="21" spans="1:28" ht="15.6" x14ac:dyDescent="0.3">
      <c r="A21" s="11"/>
      <c r="B21" s="31" t="s">
        <v>123</v>
      </c>
      <c r="C21" s="26" t="s">
        <v>124</v>
      </c>
      <c r="E21" s="59">
        <v>1947</v>
      </c>
      <c r="F21" s="51">
        <f>915+127776.44</f>
        <v>128691.44</v>
      </c>
      <c r="G21" s="51">
        <f>887+117075</f>
        <v>117962</v>
      </c>
      <c r="H21" s="57">
        <f>IF(G21=0,"",F21/G21)</f>
        <v>1.0909567487835066</v>
      </c>
      <c r="I21" s="58"/>
      <c r="J21" s="51"/>
      <c r="K21" s="51"/>
      <c r="L21" s="51"/>
      <c r="M21" s="38" t="str">
        <f t="shared" si="3"/>
        <v/>
      </c>
      <c r="N21" s="41"/>
      <c r="O21" s="43"/>
      <c r="P21" s="43"/>
      <c r="Q21" s="43"/>
      <c r="R21" s="38" t="str">
        <f t="shared" si="4"/>
        <v/>
      </c>
      <c r="S21" s="41"/>
      <c r="T21" s="43"/>
      <c r="U21" s="43"/>
      <c r="V21" s="43"/>
      <c r="W21" s="38" t="str">
        <f t="shared" si="5"/>
        <v/>
      </c>
      <c r="X21" s="41"/>
      <c r="Y21" s="43">
        <f>E21+J21+O21+T21</f>
        <v>1947</v>
      </c>
      <c r="Z21" s="43">
        <f>F21+K21+P21+U21</f>
        <v>128691.44</v>
      </c>
      <c r="AA21" s="43">
        <f t="shared" si="6"/>
        <v>117962</v>
      </c>
      <c r="AB21" s="38">
        <f t="shared" si="7"/>
        <v>1.0909567487835066</v>
      </c>
    </row>
    <row r="22" spans="1:28" x14ac:dyDescent="0.25">
      <c r="B22" s="31" t="s">
        <v>125</v>
      </c>
      <c r="C22" s="26"/>
      <c r="E22" s="51"/>
      <c r="F22" s="51"/>
      <c r="G22" s="51"/>
      <c r="H22" s="57"/>
      <c r="I22" s="58"/>
      <c r="J22" s="51"/>
      <c r="K22" s="51"/>
      <c r="L22" s="51"/>
      <c r="M22" s="38"/>
      <c r="N22" s="41"/>
      <c r="O22" s="43"/>
      <c r="P22" s="43"/>
      <c r="Q22" s="43"/>
      <c r="R22" s="38"/>
      <c r="S22" s="41"/>
      <c r="T22" s="43"/>
      <c r="U22" s="43"/>
      <c r="V22" s="43"/>
      <c r="W22" s="38"/>
      <c r="X22" s="41"/>
      <c r="Y22" s="43"/>
      <c r="Z22" s="43"/>
      <c r="AA22" s="43"/>
      <c r="AB22" s="38"/>
    </row>
    <row r="23" spans="1:28" x14ac:dyDescent="0.25">
      <c r="B23" s="31" t="s">
        <v>126</v>
      </c>
      <c r="C23" s="26">
        <v>3430</v>
      </c>
      <c r="E23" s="59">
        <v>9.58</v>
      </c>
      <c r="F23" s="51">
        <v>57.23</v>
      </c>
      <c r="G23" s="51">
        <v>224</v>
      </c>
      <c r="H23" s="57">
        <f>IF(G23=0,"",F23/G23)</f>
        <v>0.25549107142857141</v>
      </c>
      <c r="I23" s="51"/>
      <c r="J23" s="51"/>
      <c r="K23" s="51"/>
      <c r="L23" s="51"/>
      <c r="M23" s="38" t="str">
        <f t="shared" si="3"/>
        <v/>
      </c>
      <c r="N23" s="43"/>
      <c r="O23" s="43"/>
      <c r="P23" s="43"/>
      <c r="Q23" s="43"/>
      <c r="R23" s="38" t="str">
        <f t="shared" si="4"/>
        <v/>
      </c>
      <c r="S23" s="43"/>
      <c r="T23" s="43"/>
      <c r="U23" s="43"/>
      <c r="V23" s="43"/>
      <c r="W23" s="38" t="str">
        <f t="shared" si="5"/>
        <v/>
      </c>
      <c r="X23" s="43"/>
      <c r="Y23" s="43">
        <f>E23+J23+O23+T23</f>
        <v>9.58</v>
      </c>
      <c r="Z23" s="43">
        <f>F23+K23+P23+U23</f>
        <v>57.23</v>
      </c>
      <c r="AA23" s="43">
        <f t="shared" ref="Y23:AA25" si="11">G23+L23+Q23+V23</f>
        <v>224</v>
      </c>
      <c r="AB23" s="38">
        <f t="shared" si="7"/>
        <v>0.25549107142857141</v>
      </c>
    </row>
    <row r="24" spans="1:28" x14ac:dyDescent="0.25">
      <c r="B24" s="31" t="s">
        <v>127</v>
      </c>
      <c r="C24" s="26">
        <v>3413</v>
      </c>
      <c r="E24" s="51"/>
      <c r="F24" s="51">
        <v>0</v>
      </c>
      <c r="G24" s="51"/>
      <c r="H24" s="57" t="str">
        <f t="shared" si="8"/>
        <v/>
      </c>
      <c r="I24" s="51"/>
      <c r="J24" s="51"/>
      <c r="K24" s="51"/>
      <c r="L24" s="51"/>
      <c r="M24" s="38" t="str">
        <f t="shared" si="3"/>
        <v/>
      </c>
      <c r="N24" s="43"/>
      <c r="O24" s="43"/>
      <c r="P24" s="43"/>
      <c r="Q24" s="43"/>
      <c r="R24" s="38" t="str">
        <f t="shared" si="4"/>
        <v/>
      </c>
      <c r="S24" s="43"/>
      <c r="T24" s="43"/>
      <c r="U24" s="43"/>
      <c r="V24" s="43"/>
      <c r="W24" s="38" t="str">
        <f t="shared" si="5"/>
        <v/>
      </c>
      <c r="X24" s="43"/>
      <c r="Y24" s="43">
        <f t="shared" si="11"/>
        <v>0</v>
      </c>
      <c r="Z24" s="43">
        <f t="shared" si="11"/>
        <v>0</v>
      </c>
      <c r="AA24" s="43">
        <f t="shared" si="11"/>
        <v>0</v>
      </c>
      <c r="AB24" s="38" t="str">
        <f t="shared" si="7"/>
        <v/>
      </c>
    </row>
    <row r="25" spans="1:28" x14ac:dyDescent="0.25">
      <c r="B25" s="31" t="s">
        <v>128</v>
      </c>
      <c r="C25" s="26" t="s">
        <v>129</v>
      </c>
      <c r="E25" s="59">
        <f>74.31+11500</f>
        <v>11574.31</v>
      </c>
      <c r="F25" s="51">
        <f>342.81+19858.99+11000+35344</f>
        <v>66545.8</v>
      </c>
      <c r="G25" s="51">
        <f>2963+19859+22000+44085</f>
        <v>88907</v>
      </c>
      <c r="H25" s="57">
        <f>IF(G25=0,"",F25/G25)</f>
        <v>0.74848774562182963</v>
      </c>
      <c r="I25" s="51"/>
      <c r="J25" s="51">
        <v>0</v>
      </c>
      <c r="K25" s="51">
        <v>0</v>
      </c>
      <c r="L25" s="51">
        <v>0</v>
      </c>
      <c r="M25" s="38" t="str">
        <f t="shared" si="3"/>
        <v/>
      </c>
      <c r="N25" s="43"/>
      <c r="O25" s="43"/>
      <c r="P25" s="43"/>
      <c r="Q25" s="43"/>
      <c r="R25" s="38" t="str">
        <f t="shared" si="4"/>
        <v/>
      </c>
      <c r="S25" s="43"/>
      <c r="T25" s="43"/>
      <c r="U25" s="43"/>
      <c r="V25" s="43"/>
      <c r="W25" s="38" t="str">
        <f t="shared" si="5"/>
        <v/>
      </c>
      <c r="X25" s="43"/>
      <c r="Y25" s="43">
        <f>E25+J25+O25+T25</f>
        <v>11574.31</v>
      </c>
      <c r="Z25" s="43">
        <f>F25+K25+P25+U25</f>
        <v>66545.8</v>
      </c>
      <c r="AA25" s="43">
        <f t="shared" si="11"/>
        <v>88907</v>
      </c>
      <c r="AB25" s="38">
        <f t="shared" si="7"/>
        <v>0.74848774562182963</v>
      </c>
    </row>
    <row r="26" spans="1:28" ht="27.75" customHeight="1" x14ac:dyDescent="0.3">
      <c r="A26" s="11" t="s">
        <v>24</v>
      </c>
      <c r="E26" s="60">
        <f>SUM(E14:E25)</f>
        <v>76357.240000000005</v>
      </c>
      <c r="F26" s="60">
        <f>SUM(F14:F25)</f>
        <v>572260.97</v>
      </c>
      <c r="G26" s="60">
        <f>SUM(G14:G25)</f>
        <v>1160294</v>
      </c>
      <c r="H26" s="61">
        <f>IF(G26=0,"",F26/G26)</f>
        <v>0.49320342085712754</v>
      </c>
      <c r="I26" s="51"/>
      <c r="J26" s="60">
        <f>SUM(J14:J25)</f>
        <v>2906.1</v>
      </c>
      <c r="K26" s="60">
        <f>SUM(K14:K25)</f>
        <v>36933.85</v>
      </c>
      <c r="L26" s="60">
        <f>SUM(L14:L25)</f>
        <v>151083</v>
      </c>
      <c r="M26" s="45">
        <f>IF(L26=0,"",K26/L26)</f>
        <v>0.24446066069643838</v>
      </c>
      <c r="N26" s="43"/>
      <c r="O26" s="44">
        <f>SUM(O14:O25)</f>
        <v>0</v>
      </c>
      <c r="P26" s="44">
        <f>SUM(P14:P25)</f>
        <v>0</v>
      </c>
      <c r="Q26" s="44">
        <f>SUM(Q14:Q25)</f>
        <v>0</v>
      </c>
      <c r="R26" s="45" t="str">
        <f>IF(Q26=0,"",P26/Q26)</f>
        <v/>
      </c>
      <c r="S26" s="43"/>
      <c r="T26" s="44">
        <f>SUM(T14:T25)</f>
        <v>2303</v>
      </c>
      <c r="U26" s="44">
        <f>SUM(U14:U25)</f>
        <v>13920</v>
      </c>
      <c r="V26" s="44">
        <f>SUM(V14:V25)</f>
        <v>32615</v>
      </c>
      <c r="W26" s="45">
        <f>IF(V26=0,"",U26/V26)</f>
        <v>0.42679748581940824</v>
      </c>
      <c r="X26" s="43"/>
      <c r="Y26" s="44">
        <f>SUM(Y14:Y25)</f>
        <v>81566.34</v>
      </c>
      <c r="Z26" s="44">
        <f>SUM(Z14:Z25)</f>
        <v>623114.82000000007</v>
      </c>
      <c r="AA26" s="44">
        <f>SUM(AA14:AA25)</f>
        <v>1343992</v>
      </c>
      <c r="AB26" s="45">
        <f>IF(AA26=0,"",Z26/AA26)</f>
        <v>0.46362985791582095</v>
      </c>
    </row>
    <row r="27" spans="1:28" x14ac:dyDescent="0.25">
      <c r="E27" s="51"/>
      <c r="F27" s="51"/>
      <c r="G27" s="51"/>
      <c r="H27" s="57"/>
      <c r="I27" s="51"/>
      <c r="J27" s="51"/>
      <c r="K27" s="51"/>
      <c r="L27" s="51"/>
      <c r="M27" s="38"/>
      <c r="N27" s="43"/>
      <c r="O27" s="43"/>
      <c r="P27" s="43"/>
      <c r="Q27" s="43"/>
      <c r="R27" s="38"/>
      <c r="S27" s="43"/>
      <c r="T27" s="43"/>
      <c r="U27" s="43"/>
      <c r="V27" s="43"/>
      <c r="W27" s="38"/>
      <c r="X27" s="43"/>
      <c r="Y27" s="43"/>
      <c r="Z27" s="43"/>
      <c r="AA27" s="43"/>
      <c r="AB27" s="38"/>
    </row>
    <row r="28" spans="1:28" ht="15.6" x14ac:dyDescent="0.3">
      <c r="A28" s="11" t="s">
        <v>25</v>
      </c>
      <c r="E28" s="51"/>
      <c r="F28" s="51"/>
      <c r="G28" s="51"/>
      <c r="H28" s="57"/>
      <c r="I28" s="51"/>
      <c r="J28" s="51"/>
      <c r="K28" s="51"/>
      <c r="L28" s="51"/>
      <c r="M28" s="38"/>
      <c r="N28" s="43"/>
      <c r="O28" s="43"/>
      <c r="P28" s="43"/>
      <c r="Q28" s="43"/>
      <c r="R28" s="38"/>
      <c r="S28" s="43"/>
      <c r="T28" s="43"/>
      <c r="U28" s="43"/>
      <c r="V28" s="43"/>
      <c r="W28" s="38"/>
      <c r="X28" s="43"/>
      <c r="Y28" s="43"/>
      <c r="Z28" s="43"/>
      <c r="AA28" s="43"/>
      <c r="AB28" s="38"/>
    </row>
    <row r="29" spans="1:28" x14ac:dyDescent="0.25">
      <c r="A29" s="9" t="s">
        <v>77</v>
      </c>
      <c r="E29" s="51"/>
      <c r="F29" s="51"/>
      <c r="G29" s="51"/>
      <c r="H29" s="57"/>
      <c r="I29" s="51"/>
      <c r="J29" s="51"/>
      <c r="K29" s="51"/>
      <c r="L29" s="51"/>
      <c r="M29" s="38"/>
      <c r="N29" s="43"/>
      <c r="O29" s="43"/>
      <c r="P29" s="43"/>
      <c r="Q29" s="43"/>
      <c r="R29" s="38"/>
      <c r="S29" s="43"/>
      <c r="T29" s="43"/>
      <c r="U29" s="43"/>
      <c r="V29" s="43"/>
      <c r="W29" s="38"/>
      <c r="X29" s="43"/>
      <c r="Y29" s="43"/>
      <c r="Z29" s="43"/>
      <c r="AA29" s="43"/>
      <c r="AB29" s="38"/>
    </row>
    <row r="30" spans="1:28" x14ac:dyDescent="0.25">
      <c r="B30" s="21" t="s">
        <v>27</v>
      </c>
      <c r="C30" s="26">
        <v>5000</v>
      </c>
      <c r="D30" s="21"/>
      <c r="E30" s="51">
        <v>68252.61</v>
      </c>
      <c r="F30" s="51">
        <v>430273.42</v>
      </c>
      <c r="G30" s="51">
        <v>781607</v>
      </c>
      <c r="H30" s="57">
        <f t="shared" ref="H30:H43" si="12">IF(G30=0,"",F30/G30)</f>
        <v>0.55049842184115549</v>
      </c>
      <c r="I30" s="51"/>
      <c r="J30" s="51">
        <v>783.04</v>
      </c>
      <c r="K30" s="51">
        <v>4609.3999999999996</v>
      </c>
      <c r="L30" s="51">
        <v>69740</v>
      </c>
      <c r="M30" s="38">
        <f t="shared" ref="M30:M43" si="13">IF(L30=0,"",K30/L30)</f>
        <v>6.6094063665041572E-2</v>
      </c>
      <c r="N30" s="43"/>
      <c r="O30" s="43"/>
      <c r="P30" s="43"/>
      <c r="Q30" s="43"/>
      <c r="R30" s="38" t="str">
        <f t="shared" ref="R30:R43" si="14">IF(Q30=0,"",P30/Q30)</f>
        <v/>
      </c>
      <c r="S30" s="43"/>
      <c r="T30" s="43"/>
      <c r="U30" s="43"/>
      <c r="V30" s="43"/>
      <c r="W30" s="38" t="str">
        <f t="shared" ref="W30:W43" si="15">IF(V30=0,"",U30/V30)</f>
        <v/>
      </c>
      <c r="X30" s="43"/>
      <c r="Y30" s="42">
        <f t="shared" ref="Y30:Y43" si="16">E30+J30+O30+T30</f>
        <v>69035.649999999994</v>
      </c>
      <c r="Z30" s="42">
        <f t="shared" ref="Z30:Z43" si="17">F30+K30+P30+U30</f>
        <v>434882.82</v>
      </c>
      <c r="AA30" s="42">
        <f t="shared" ref="AA30:AA43" si="18">G30+L30+Q30+V30</f>
        <v>851347</v>
      </c>
      <c r="AB30" s="38">
        <f t="shared" ref="AB30:AB43" si="19">IF(AA30=0,"",Z30/AA30)</f>
        <v>0.51081735179662346</v>
      </c>
    </row>
    <row r="31" spans="1:28" x14ac:dyDescent="0.25">
      <c r="B31" s="21" t="s">
        <v>97</v>
      </c>
      <c r="C31" s="26">
        <v>6000</v>
      </c>
      <c r="D31" s="21"/>
      <c r="E31" s="51">
        <v>9230.0300000000007</v>
      </c>
      <c r="F31" s="51">
        <f>55740+1297.67+99.99</f>
        <v>57137.659999999996</v>
      </c>
      <c r="G31" s="51">
        <f>116672+761</f>
        <v>117433</v>
      </c>
      <c r="H31" s="57">
        <f t="shared" si="12"/>
        <v>0.4865553975458346</v>
      </c>
      <c r="I31" s="51"/>
      <c r="J31" s="51">
        <v>516.52</v>
      </c>
      <c r="K31" s="51">
        <v>2671.44</v>
      </c>
      <c r="L31" s="51">
        <v>4106</v>
      </c>
      <c r="M31" s="38">
        <f t="shared" si="13"/>
        <v>0.65061860691670725</v>
      </c>
      <c r="N31" s="43"/>
      <c r="O31" s="43"/>
      <c r="P31" s="43"/>
      <c r="Q31" s="43"/>
      <c r="R31" s="38" t="str">
        <f t="shared" si="14"/>
        <v/>
      </c>
      <c r="S31" s="43"/>
      <c r="T31" s="43"/>
      <c r="U31" s="43"/>
      <c r="V31" s="43"/>
      <c r="W31" s="38" t="str">
        <f t="shared" si="15"/>
        <v/>
      </c>
      <c r="X31" s="43"/>
      <c r="Y31" s="42">
        <f t="shared" si="16"/>
        <v>9746.5500000000011</v>
      </c>
      <c r="Z31" s="42">
        <f t="shared" si="17"/>
        <v>59809.1</v>
      </c>
      <c r="AA31" s="42">
        <f t="shared" si="18"/>
        <v>121539</v>
      </c>
      <c r="AB31" s="38">
        <f t="shared" si="19"/>
        <v>0.49209800969236211</v>
      </c>
    </row>
    <row r="32" spans="1:28" x14ac:dyDescent="0.25">
      <c r="B32" s="21" t="s">
        <v>28</v>
      </c>
      <c r="C32" s="26">
        <v>7100</v>
      </c>
      <c r="D32" s="21"/>
      <c r="E32" s="51">
        <v>2637.1</v>
      </c>
      <c r="F32" s="51">
        <v>25041.5</v>
      </c>
      <c r="G32" s="51">
        <v>41277</v>
      </c>
      <c r="H32" s="57">
        <f t="shared" si="12"/>
        <v>0.606669573854689</v>
      </c>
      <c r="I32" s="51"/>
      <c r="J32" s="51"/>
      <c r="K32" s="51"/>
      <c r="L32" s="51"/>
      <c r="M32" s="38" t="str">
        <f t="shared" si="13"/>
        <v/>
      </c>
      <c r="N32" s="43"/>
      <c r="O32" s="43"/>
      <c r="P32" s="43"/>
      <c r="Q32" s="43"/>
      <c r="R32" s="38" t="str">
        <f t="shared" si="14"/>
        <v/>
      </c>
      <c r="S32" s="43"/>
      <c r="T32" s="43"/>
      <c r="U32" s="43"/>
      <c r="V32" s="43"/>
      <c r="W32" s="38" t="str">
        <f t="shared" si="15"/>
        <v/>
      </c>
      <c r="X32" s="43"/>
      <c r="Y32" s="42">
        <f t="shared" si="16"/>
        <v>2637.1</v>
      </c>
      <c r="Z32" s="42">
        <f t="shared" si="17"/>
        <v>25041.5</v>
      </c>
      <c r="AA32" s="42">
        <f t="shared" si="18"/>
        <v>41277</v>
      </c>
      <c r="AB32" s="38">
        <f t="shared" si="19"/>
        <v>0.606669573854689</v>
      </c>
    </row>
    <row r="33" spans="1:28" x14ac:dyDescent="0.25">
      <c r="B33" s="21" t="s">
        <v>98</v>
      </c>
      <c r="C33" s="26">
        <v>7300</v>
      </c>
      <c r="D33" s="21"/>
      <c r="E33" s="51">
        <v>2201.31</v>
      </c>
      <c r="F33" s="51">
        <v>10933.28</v>
      </c>
      <c r="G33" s="51">
        <v>29187</v>
      </c>
      <c r="H33" s="57">
        <f t="shared" si="12"/>
        <v>0.37459416863672185</v>
      </c>
      <c r="I33" s="51"/>
      <c r="J33" s="51"/>
      <c r="K33" s="51"/>
      <c r="L33" s="51"/>
      <c r="M33" s="38" t="str">
        <f t="shared" si="13"/>
        <v/>
      </c>
      <c r="N33" s="43"/>
      <c r="O33" s="43"/>
      <c r="P33" s="43"/>
      <c r="Q33" s="43"/>
      <c r="R33" s="38" t="str">
        <f t="shared" si="14"/>
        <v/>
      </c>
      <c r="S33" s="43"/>
      <c r="T33" s="43"/>
      <c r="U33" s="43"/>
      <c r="V33" s="43"/>
      <c r="W33" s="38" t="str">
        <f t="shared" si="15"/>
        <v/>
      </c>
      <c r="X33" s="43"/>
      <c r="Y33" s="42">
        <f t="shared" si="16"/>
        <v>2201.31</v>
      </c>
      <c r="Z33" s="42">
        <f t="shared" si="17"/>
        <v>10933.28</v>
      </c>
      <c r="AA33" s="42">
        <f t="shared" si="18"/>
        <v>29187</v>
      </c>
      <c r="AB33" s="38">
        <f t="shared" si="19"/>
        <v>0.37459416863672185</v>
      </c>
    </row>
    <row r="34" spans="1:28" x14ac:dyDescent="0.25">
      <c r="B34" s="21" t="s">
        <v>99</v>
      </c>
      <c r="C34" s="26">
        <v>7400</v>
      </c>
      <c r="D34" s="21"/>
      <c r="E34" s="51">
        <v>0</v>
      </c>
      <c r="F34" s="51">
        <v>0</v>
      </c>
      <c r="G34" s="51">
        <v>0</v>
      </c>
      <c r="H34" s="57" t="str">
        <f t="shared" si="12"/>
        <v/>
      </c>
      <c r="I34" s="51"/>
      <c r="J34" s="51"/>
      <c r="K34" s="51"/>
      <c r="L34" s="51"/>
      <c r="M34" s="38" t="str">
        <f t="shared" si="13"/>
        <v/>
      </c>
      <c r="N34" s="43"/>
      <c r="O34" s="43"/>
      <c r="P34" s="43"/>
      <c r="Q34" s="43"/>
      <c r="R34" s="38" t="str">
        <f t="shared" si="14"/>
        <v/>
      </c>
      <c r="S34" s="43"/>
      <c r="T34" s="43">
        <v>0</v>
      </c>
      <c r="U34" s="43">
        <v>0</v>
      </c>
      <c r="V34" s="43">
        <v>0</v>
      </c>
      <c r="W34" s="38" t="str">
        <f t="shared" si="15"/>
        <v/>
      </c>
      <c r="X34" s="43"/>
      <c r="Y34" s="42">
        <f t="shared" si="16"/>
        <v>0</v>
      </c>
      <c r="Z34" s="42">
        <f t="shared" si="17"/>
        <v>0</v>
      </c>
      <c r="AA34" s="42">
        <f t="shared" si="18"/>
        <v>0</v>
      </c>
      <c r="AB34" s="38" t="str">
        <f t="shared" si="19"/>
        <v/>
      </c>
    </row>
    <row r="35" spans="1:28" x14ac:dyDescent="0.25">
      <c r="B35" s="21" t="s">
        <v>100</v>
      </c>
      <c r="C35" s="26">
        <v>7500</v>
      </c>
      <c r="D35" s="21"/>
      <c r="E35" s="51">
        <v>3488.61</v>
      </c>
      <c r="F35" s="51">
        <v>14147.71</v>
      </c>
      <c r="G35" s="51">
        <v>32378</v>
      </c>
      <c r="H35" s="57">
        <f t="shared" si="12"/>
        <v>0.43695441349064179</v>
      </c>
      <c r="I35" s="51"/>
      <c r="J35" s="51">
        <v>0</v>
      </c>
      <c r="K35" s="51">
        <v>0</v>
      </c>
      <c r="L35" s="51">
        <v>3119</v>
      </c>
      <c r="M35" s="38">
        <f t="shared" si="13"/>
        <v>0</v>
      </c>
      <c r="N35" s="43"/>
      <c r="O35" s="43"/>
      <c r="P35" s="43"/>
      <c r="Q35" s="43"/>
      <c r="R35" s="38" t="str">
        <f t="shared" si="14"/>
        <v/>
      </c>
      <c r="S35" s="43"/>
      <c r="T35" s="43"/>
      <c r="U35" s="43"/>
      <c r="V35" s="43"/>
      <c r="W35" s="38" t="str">
        <f t="shared" si="15"/>
        <v/>
      </c>
      <c r="X35" s="43"/>
      <c r="Y35" s="42">
        <f t="shared" si="16"/>
        <v>3488.61</v>
      </c>
      <c r="Z35" s="42">
        <f t="shared" si="17"/>
        <v>14147.71</v>
      </c>
      <c r="AA35" s="42">
        <f t="shared" si="18"/>
        <v>35497</v>
      </c>
      <c r="AB35" s="38">
        <f t="shared" si="19"/>
        <v>0.39856072344141757</v>
      </c>
    </row>
    <row r="36" spans="1:28" x14ac:dyDescent="0.25">
      <c r="B36" s="21" t="s">
        <v>101</v>
      </c>
      <c r="C36" s="26">
        <v>7600</v>
      </c>
      <c r="D36" s="21"/>
      <c r="E36" s="51">
        <v>0</v>
      </c>
      <c r="F36" s="51">
        <v>0</v>
      </c>
      <c r="G36" s="51">
        <v>0</v>
      </c>
      <c r="H36" s="57" t="str">
        <f t="shared" si="12"/>
        <v/>
      </c>
      <c r="I36" s="51"/>
      <c r="J36" s="51"/>
      <c r="K36" s="51"/>
      <c r="L36" s="51"/>
      <c r="M36" s="38" t="str">
        <f t="shared" si="13"/>
        <v/>
      </c>
      <c r="N36" s="43"/>
      <c r="O36" s="43"/>
      <c r="P36" s="43"/>
      <c r="Q36" s="43"/>
      <c r="R36" s="38" t="str">
        <f t="shared" si="14"/>
        <v/>
      </c>
      <c r="S36" s="43"/>
      <c r="T36" s="43"/>
      <c r="U36" s="43"/>
      <c r="V36" s="43"/>
      <c r="W36" s="38" t="str">
        <f t="shared" si="15"/>
        <v/>
      </c>
      <c r="X36" s="43"/>
      <c r="Y36" s="42">
        <f t="shared" si="16"/>
        <v>0</v>
      </c>
      <c r="Z36" s="42">
        <f t="shared" si="17"/>
        <v>0</v>
      </c>
      <c r="AA36" s="42">
        <f t="shared" si="18"/>
        <v>0</v>
      </c>
      <c r="AB36" s="38" t="str">
        <f t="shared" si="19"/>
        <v/>
      </c>
    </row>
    <row r="37" spans="1:28" x14ac:dyDescent="0.25">
      <c r="B37" s="21" t="s">
        <v>102</v>
      </c>
      <c r="C37" s="26">
        <v>7700</v>
      </c>
      <c r="D37" s="21"/>
      <c r="E37" s="51">
        <v>0</v>
      </c>
      <c r="F37" s="51">
        <v>0</v>
      </c>
      <c r="G37" s="51">
        <v>0</v>
      </c>
      <c r="H37" s="57" t="str">
        <f t="shared" si="12"/>
        <v/>
      </c>
      <c r="I37" s="51"/>
      <c r="J37" s="51"/>
      <c r="K37" s="51"/>
      <c r="L37" s="51"/>
      <c r="M37" s="38" t="str">
        <f t="shared" si="13"/>
        <v/>
      </c>
      <c r="N37" s="43"/>
      <c r="O37" s="43"/>
      <c r="P37" s="43"/>
      <c r="Q37" s="43"/>
      <c r="R37" s="38" t="str">
        <f t="shared" si="14"/>
        <v/>
      </c>
      <c r="S37" s="43"/>
      <c r="T37" s="43"/>
      <c r="U37" s="43"/>
      <c r="V37" s="43"/>
      <c r="W37" s="38" t="str">
        <f t="shared" si="15"/>
        <v/>
      </c>
      <c r="X37" s="43"/>
      <c r="Y37" s="42">
        <f t="shared" si="16"/>
        <v>0</v>
      </c>
      <c r="Z37" s="42">
        <f t="shared" si="17"/>
        <v>0</v>
      </c>
      <c r="AA37" s="42">
        <f t="shared" si="18"/>
        <v>0</v>
      </c>
      <c r="AB37" s="38" t="str">
        <f t="shared" si="19"/>
        <v/>
      </c>
    </row>
    <row r="38" spans="1:28" x14ac:dyDescent="0.25">
      <c r="B38" s="21" t="s">
        <v>103</v>
      </c>
      <c r="C38" s="26">
        <v>7800</v>
      </c>
      <c r="D38" s="21"/>
      <c r="E38" s="51">
        <v>267.5</v>
      </c>
      <c r="F38" s="51">
        <v>2668.86</v>
      </c>
      <c r="G38" s="51">
        <v>9550</v>
      </c>
      <c r="H38" s="57">
        <f t="shared" si="12"/>
        <v>0.27946178010471207</v>
      </c>
      <c r="I38" s="51"/>
      <c r="J38" s="51">
        <v>0</v>
      </c>
      <c r="K38" s="51">
        <v>0</v>
      </c>
      <c r="L38" s="51">
        <v>13763</v>
      </c>
      <c r="M38" s="38">
        <f t="shared" si="13"/>
        <v>0</v>
      </c>
      <c r="N38" s="43"/>
      <c r="O38" s="43"/>
      <c r="P38" s="43"/>
      <c r="Q38" s="43"/>
      <c r="R38" s="38" t="str">
        <f t="shared" si="14"/>
        <v/>
      </c>
      <c r="S38" s="43"/>
      <c r="T38" s="43"/>
      <c r="U38" s="43"/>
      <c r="V38" s="43"/>
      <c r="W38" s="38" t="str">
        <f t="shared" si="15"/>
        <v/>
      </c>
      <c r="X38" s="43"/>
      <c r="Y38" s="42">
        <f t="shared" si="16"/>
        <v>267.5</v>
      </c>
      <c r="Z38" s="42">
        <f t="shared" si="17"/>
        <v>2668.86</v>
      </c>
      <c r="AA38" s="42">
        <f t="shared" si="18"/>
        <v>23313</v>
      </c>
      <c r="AB38" s="38">
        <f t="shared" si="19"/>
        <v>0.1144794749710462</v>
      </c>
    </row>
    <row r="39" spans="1:28" x14ac:dyDescent="0.25">
      <c r="B39" s="21" t="s">
        <v>104</v>
      </c>
      <c r="C39" s="26">
        <v>7900</v>
      </c>
      <c r="D39" s="21"/>
      <c r="E39" s="51">
        <v>6833.81</v>
      </c>
      <c r="F39" s="51">
        <v>48715.45</v>
      </c>
      <c r="G39" s="51">
        <v>68729</v>
      </c>
      <c r="H39" s="57">
        <f t="shared" si="12"/>
        <v>0.70880487130614434</v>
      </c>
      <c r="I39" s="51"/>
      <c r="J39" s="51">
        <v>1606.54</v>
      </c>
      <c r="K39" s="51">
        <v>29653.01</v>
      </c>
      <c r="L39" s="51">
        <v>60355</v>
      </c>
      <c r="M39" s="38"/>
      <c r="N39" s="43"/>
      <c r="O39" s="43"/>
      <c r="P39" s="43"/>
      <c r="Q39" s="43"/>
      <c r="R39" s="38" t="str">
        <f t="shared" si="14"/>
        <v/>
      </c>
      <c r="S39" s="43"/>
      <c r="T39" s="43">
        <v>673.54</v>
      </c>
      <c r="U39" s="43">
        <v>4586.41</v>
      </c>
      <c r="V39" s="43">
        <v>9969</v>
      </c>
      <c r="W39" s="38">
        <f t="shared" si="15"/>
        <v>0.46006720834587217</v>
      </c>
      <c r="X39" s="43"/>
      <c r="Y39" s="42">
        <f t="shared" si="16"/>
        <v>9113.89</v>
      </c>
      <c r="Z39" s="42">
        <f t="shared" si="17"/>
        <v>82954.87</v>
      </c>
      <c r="AA39" s="42">
        <f t="shared" si="18"/>
        <v>139053</v>
      </c>
      <c r="AB39" s="38">
        <f t="shared" si="19"/>
        <v>0.59657015670283986</v>
      </c>
    </row>
    <row r="40" spans="1:28" x14ac:dyDescent="0.25">
      <c r="B40" s="21" t="s">
        <v>105</v>
      </c>
      <c r="C40" s="26">
        <v>8100</v>
      </c>
      <c r="D40" s="21"/>
      <c r="E40" s="51">
        <v>-11.35</v>
      </c>
      <c r="F40" s="51">
        <v>0</v>
      </c>
      <c r="G40" s="51">
        <v>0</v>
      </c>
      <c r="H40" s="57" t="str">
        <f t="shared" si="12"/>
        <v/>
      </c>
      <c r="I40" s="51"/>
      <c r="J40" s="51"/>
      <c r="K40" s="51"/>
      <c r="L40" s="51"/>
      <c r="M40" s="38" t="str">
        <f t="shared" si="13"/>
        <v/>
      </c>
      <c r="N40" s="43"/>
      <c r="O40" s="43"/>
      <c r="P40" s="43"/>
      <c r="Q40" s="43"/>
      <c r="R40" s="38" t="str">
        <f t="shared" si="14"/>
        <v/>
      </c>
      <c r="S40" s="43"/>
      <c r="T40" s="43">
        <v>661.35</v>
      </c>
      <c r="U40" s="43">
        <v>3524.93</v>
      </c>
      <c r="V40" s="43">
        <v>11027</v>
      </c>
      <c r="W40" s="38">
        <f t="shared" si="15"/>
        <v>0.31966355309694383</v>
      </c>
      <c r="X40" s="43"/>
      <c r="Y40" s="42">
        <f t="shared" si="16"/>
        <v>650</v>
      </c>
      <c r="Z40" s="42">
        <f t="shared" si="17"/>
        <v>3524.93</v>
      </c>
      <c r="AA40" s="42">
        <f t="shared" si="18"/>
        <v>11027</v>
      </c>
      <c r="AB40" s="38">
        <f t="shared" si="19"/>
        <v>0.31966355309694383</v>
      </c>
    </row>
    <row r="41" spans="1:28" x14ac:dyDescent="0.25">
      <c r="B41" s="21" t="s">
        <v>106</v>
      </c>
      <c r="C41" s="26">
        <v>8200</v>
      </c>
      <c r="D41" s="21"/>
      <c r="E41" s="51"/>
      <c r="F41" s="51"/>
      <c r="G41" s="51">
        <v>0</v>
      </c>
      <c r="H41" s="57" t="str">
        <f t="shared" si="12"/>
        <v/>
      </c>
      <c r="I41" s="51"/>
      <c r="J41" s="51"/>
      <c r="K41" s="51"/>
      <c r="L41" s="51"/>
      <c r="M41" s="38" t="str">
        <f t="shared" si="13"/>
        <v/>
      </c>
      <c r="N41" s="43"/>
      <c r="O41" s="43"/>
      <c r="P41" s="43"/>
      <c r="Q41" s="43"/>
      <c r="R41" s="38" t="str">
        <f t="shared" si="14"/>
        <v/>
      </c>
      <c r="S41" s="43"/>
      <c r="T41" s="43"/>
      <c r="U41" s="43"/>
      <c r="V41" s="43"/>
      <c r="W41" s="38" t="str">
        <f t="shared" si="15"/>
        <v/>
      </c>
      <c r="X41" s="43"/>
      <c r="Y41" s="42">
        <f t="shared" si="16"/>
        <v>0</v>
      </c>
      <c r="Z41" s="42">
        <f t="shared" si="17"/>
        <v>0</v>
      </c>
      <c r="AA41" s="42">
        <f t="shared" si="18"/>
        <v>0</v>
      </c>
      <c r="AB41" s="38" t="str">
        <f t="shared" si="19"/>
        <v/>
      </c>
    </row>
    <row r="42" spans="1:28" x14ac:dyDescent="0.25">
      <c r="B42" s="21" t="s">
        <v>107</v>
      </c>
      <c r="C42" s="26">
        <v>9100</v>
      </c>
      <c r="D42" s="21"/>
      <c r="E42" s="51">
        <v>0</v>
      </c>
      <c r="F42" s="51">
        <v>3475</v>
      </c>
      <c r="G42" s="51">
        <v>478</v>
      </c>
      <c r="H42" s="57">
        <f t="shared" si="12"/>
        <v>7.2698744769874475</v>
      </c>
      <c r="I42" s="51"/>
      <c r="J42" s="51"/>
      <c r="K42" s="51"/>
      <c r="L42" s="51"/>
      <c r="M42" s="38" t="str">
        <f t="shared" si="13"/>
        <v/>
      </c>
      <c r="N42" s="43"/>
      <c r="O42" s="43"/>
      <c r="P42" s="43"/>
      <c r="Q42" s="43"/>
      <c r="R42" s="38" t="str">
        <f t="shared" si="14"/>
        <v/>
      </c>
      <c r="S42" s="43"/>
      <c r="T42" s="43"/>
      <c r="U42" s="43"/>
      <c r="V42" s="43"/>
      <c r="W42" s="38" t="str">
        <f t="shared" si="15"/>
        <v/>
      </c>
      <c r="X42" s="43"/>
      <c r="Y42" s="42">
        <f t="shared" si="16"/>
        <v>0</v>
      </c>
      <c r="Z42" s="42">
        <f t="shared" si="17"/>
        <v>3475</v>
      </c>
      <c r="AA42" s="42">
        <f t="shared" si="18"/>
        <v>478</v>
      </c>
      <c r="AB42" s="38">
        <f t="shared" si="19"/>
        <v>7.2698744769874475</v>
      </c>
    </row>
    <row r="43" spans="1:28" x14ac:dyDescent="0.25">
      <c r="B43" s="21" t="s">
        <v>108</v>
      </c>
      <c r="C43" s="26">
        <v>9200</v>
      </c>
      <c r="D43" s="21"/>
      <c r="E43" s="51">
        <v>0</v>
      </c>
      <c r="F43" s="51">
        <v>0</v>
      </c>
      <c r="G43" s="51">
        <v>0</v>
      </c>
      <c r="H43" s="57" t="str">
        <f t="shared" si="12"/>
        <v/>
      </c>
      <c r="I43" s="51"/>
      <c r="J43" s="51"/>
      <c r="K43" s="51"/>
      <c r="L43" s="51"/>
      <c r="M43" s="38" t="str">
        <f t="shared" si="13"/>
        <v/>
      </c>
      <c r="N43" s="43"/>
      <c r="O43" s="43"/>
      <c r="P43" s="43"/>
      <c r="Q43" s="43"/>
      <c r="R43" s="38" t="str">
        <f t="shared" si="14"/>
        <v/>
      </c>
      <c r="S43" s="43"/>
      <c r="T43" s="43">
        <v>968.11</v>
      </c>
      <c r="U43" s="43">
        <v>5808.66</v>
      </c>
      <c r="V43" s="43">
        <v>11619</v>
      </c>
      <c r="W43" s="38">
        <f t="shared" si="15"/>
        <v>0.49992770462174024</v>
      </c>
      <c r="X43" s="43"/>
      <c r="Y43" s="42">
        <f t="shared" si="16"/>
        <v>968.11</v>
      </c>
      <c r="Z43" s="42">
        <f t="shared" si="17"/>
        <v>5808.66</v>
      </c>
      <c r="AA43" s="42">
        <f t="shared" si="18"/>
        <v>11619</v>
      </c>
      <c r="AB43" s="38">
        <f t="shared" si="19"/>
        <v>0.49992770462174024</v>
      </c>
    </row>
    <row r="44" spans="1:28" ht="31.35" customHeight="1" x14ac:dyDescent="0.3">
      <c r="A44" s="11" t="s">
        <v>78</v>
      </c>
      <c r="E44" s="60">
        <f>SUM(E30:E43)</f>
        <v>92899.62</v>
      </c>
      <c r="F44" s="60">
        <f>SUM(F30:F43)</f>
        <v>592392.87999999989</v>
      </c>
      <c r="G44" s="60">
        <f>SUM(G30:G43)</f>
        <v>1080639</v>
      </c>
      <c r="H44" s="61">
        <f>IF(G44=0,"",F44/G44)</f>
        <v>0.54818758160680847</v>
      </c>
      <c r="I44" s="51"/>
      <c r="J44" s="60">
        <f>SUM(J30:J43)</f>
        <v>2906.1</v>
      </c>
      <c r="K44" s="60">
        <f>SUM(K30:K43)</f>
        <v>36933.85</v>
      </c>
      <c r="L44" s="60">
        <f>SUM(L30:L43)</f>
        <v>151083</v>
      </c>
      <c r="M44" s="45">
        <f>IF(L44=0,"",K44/L44)</f>
        <v>0.24446066069643838</v>
      </c>
      <c r="N44" s="43"/>
      <c r="O44" s="44">
        <f>SUM(O30:O43)</f>
        <v>0</v>
      </c>
      <c r="P44" s="44">
        <f>SUM(P30:P43)</f>
        <v>0</v>
      </c>
      <c r="Q44" s="44">
        <f>SUM(Q30:Q43)</f>
        <v>0</v>
      </c>
      <c r="R44" s="45" t="str">
        <f>IF(Q44=0,"",P44/Q44)</f>
        <v/>
      </c>
      <c r="S44" s="43"/>
      <c r="T44" s="44">
        <f>SUM(T30:T43)</f>
        <v>2303</v>
      </c>
      <c r="U44" s="44">
        <f>SUM(U30:U43)</f>
        <v>13920</v>
      </c>
      <c r="V44" s="44">
        <f>SUM(V30:V43)</f>
        <v>32615</v>
      </c>
      <c r="W44" s="45">
        <f>IF(V44=0,"",U44/V44)</f>
        <v>0.42679748581940824</v>
      </c>
      <c r="X44" s="43"/>
      <c r="Y44" s="44">
        <f>SUM(Y30:Y43)</f>
        <v>98108.72</v>
      </c>
      <c r="Z44" s="44">
        <f>SUM(Z30:Z43)</f>
        <v>643246.73</v>
      </c>
      <c r="AA44" s="44">
        <f>SUM(AA30:AA43)</f>
        <v>1264337</v>
      </c>
      <c r="AB44" s="45">
        <f>IF(AA44=0,"",Z44/AA44)</f>
        <v>0.50876208637412335</v>
      </c>
    </row>
    <row r="45" spans="1:28" ht="27.75" customHeight="1" x14ac:dyDescent="0.3">
      <c r="A45" s="11" t="s">
        <v>79</v>
      </c>
      <c r="E45" s="62">
        <f>E26-E44</f>
        <v>-16542.37999999999</v>
      </c>
      <c r="F45" s="62">
        <f>F26-F44</f>
        <v>-20131.909999999916</v>
      </c>
      <c r="G45" s="62">
        <f>G26-G44</f>
        <v>79655</v>
      </c>
      <c r="H45" s="61">
        <f>IF(G45=0,"",F45/G45)</f>
        <v>-0.25273881112296676</v>
      </c>
      <c r="I45" s="51"/>
      <c r="J45" s="62">
        <f>J26-J44</f>
        <v>0</v>
      </c>
      <c r="K45" s="62">
        <f>K26-K44</f>
        <v>0</v>
      </c>
      <c r="L45" s="62">
        <f>L26-L44</f>
        <v>0</v>
      </c>
      <c r="M45" s="45" t="str">
        <f>IF(L45=0,"",K45/L45)</f>
        <v/>
      </c>
      <c r="N45" s="43"/>
      <c r="O45" s="46">
        <f>O26-O44</f>
        <v>0</v>
      </c>
      <c r="P45" s="46">
        <f>P26-P44</f>
        <v>0</v>
      </c>
      <c r="Q45" s="46">
        <f>Q26-Q44</f>
        <v>0</v>
      </c>
      <c r="R45" s="45" t="str">
        <f>IF(Q45=0,"",P45/Q45)</f>
        <v/>
      </c>
      <c r="S45" s="43"/>
      <c r="T45" s="46">
        <f>T26-T44</f>
        <v>0</v>
      </c>
      <c r="U45" s="46">
        <f>U26-U44</f>
        <v>0</v>
      </c>
      <c r="V45" s="46">
        <f>V26-V44</f>
        <v>0</v>
      </c>
      <c r="W45" s="45" t="str">
        <f>IF(V45=0,"",U45/V45)</f>
        <v/>
      </c>
      <c r="X45" s="43"/>
      <c r="Y45" s="46">
        <f>Y26-Y44</f>
        <v>-16542.380000000005</v>
      </c>
      <c r="Z45" s="46">
        <f>Z26-Z44</f>
        <v>-20131.909999999916</v>
      </c>
      <c r="AA45" s="46">
        <f>AA26-AA44</f>
        <v>79655</v>
      </c>
      <c r="AB45" s="45">
        <f>IF(AA45=0,"",Z45/AA45)</f>
        <v>-0.25273881112296676</v>
      </c>
    </row>
    <row r="46" spans="1:28" x14ac:dyDescent="0.25">
      <c r="E46" s="51"/>
      <c r="F46" s="51"/>
      <c r="G46" s="51"/>
      <c r="H46" s="57"/>
      <c r="I46" s="51"/>
      <c r="J46" s="51"/>
      <c r="K46" s="51"/>
      <c r="L46" s="51"/>
      <c r="M46" s="38"/>
      <c r="N46" s="43"/>
      <c r="O46" s="43"/>
      <c r="P46" s="43"/>
      <c r="Q46" s="43"/>
      <c r="R46" s="38"/>
      <c r="S46" s="43"/>
      <c r="T46" s="43"/>
      <c r="U46" s="43"/>
      <c r="V46" s="43"/>
      <c r="W46" s="38"/>
      <c r="X46" s="43"/>
      <c r="Y46" s="43"/>
      <c r="Z46" s="43"/>
      <c r="AA46" s="43"/>
      <c r="AB46" s="38"/>
    </row>
    <row r="47" spans="1:28" ht="15.6" x14ac:dyDescent="0.3">
      <c r="A47" s="11" t="s">
        <v>80</v>
      </c>
      <c r="E47" s="51"/>
      <c r="F47" s="51"/>
      <c r="G47" s="51"/>
      <c r="H47" s="57"/>
      <c r="I47" s="51"/>
      <c r="J47" s="51"/>
      <c r="K47" s="51"/>
      <c r="L47" s="51"/>
      <c r="M47" s="38"/>
      <c r="N47" s="43"/>
      <c r="O47" s="43"/>
      <c r="P47" s="43"/>
      <c r="Q47" s="43"/>
      <c r="R47" s="38"/>
      <c r="S47" s="43"/>
      <c r="T47" s="43"/>
      <c r="U47" s="43"/>
      <c r="V47" s="43"/>
      <c r="W47" s="38"/>
      <c r="X47" s="43"/>
      <c r="Y47" s="43"/>
      <c r="Z47" s="43"/>
      <c r="AA47" s="43"/>
      <c r="AB47" s="38"/>
    </row>
    <row r="48" spans="1:28" x14ac:dyDescent="0.25">
      <c r="A48" s="9" t="s">
        <v>138</v>
      </c>
      <c r="C48" s="27">
        <v>3720</v>
      </c>
      <c r="E48" s="51">
        <v>0</v>
      </c>
      <c r="F48" s="51">
        <v>0</v>
      </c>
      <c r="G48" s="51">
        <v>0</v>
      </c>
      <c r="H48" s="57" t="str">
        <f>IF(G48=0,"",F48/G48)</f>
        <v/>
      </c>
      <c r="I48" s="51"/>
      <c r="J48" s="51">
        <v>0</v>
      </c>
      <c r="K48" s="51">
        <v>0</v>
      </c>
      <c r="L48" s="51">
        <v>0</v>
      </c>
      <c r="M48" s="38" t="str">
        <f>IF(L48=0,"",K48/L48)</f>
        <v/>
      </c>
      <c r="N48" s="43"/>
      <c r="O48" s="43"/>
      <c r="P48" s="43"/>
      <c r="Q48" s="43"/>
      <c r="R48" s="38" t="str">
        <f>IF(Q48=0,"",P48/Q48)</f>
        <v/>
      </c>
      <c r="S48" s="43"/>
      <c r="T48" s="43"/>
      <c r="U48" s="43"/>
      <c r="V48" s="43"/>
      <c r="W48" s="38" t="str">
        <f>IF(V48=0,"",U48/V48)</f>
        <v/>
      </c>
      <c r="X48" s="43"/>
      <c r="Y48" s="42">
        <f t="shared" ref="Y48" si="20">E48+J48+O48+T48</f>
        <v>0</v>
      </c>
      <c r="Z48" s="42">
        <f t="shared" ref="Z48" si="21">F48+K48+P48+U48</f>
        <v>0</v>
      </c>
      <c r="AA48" s="42">
        <f t="shared" ref="AA48" si="22">G48+L48+Q48+V48</f>
        <v>0</v>
      </c>
      <c r="AB48" s="38" t="str">
        <f>IF(AA48=0,"",Z48/AA48)</f>
        <v/>
      </c>
    </row>
    <row r="49" spans="1:28" x14ac:dyDescent="0.25">
      <c r="A49" s="9" t="s">
        <v>139</v>
      </c>
      <c r="C49" s="27">
        <v>3605</v>
      </c>
      <c r="E49" s="51">
        <v>0</v>
      </c>
      <c r="F49" s="51">
        <v>0</v>
      </c>
      <c r="G49" s="51">
        <v>0</v>
      </c>
      <c r="H49" s="57" t="str">
        <f>IF(G49=0,"",F49/G49)</f>
        <v/>
      </c>
      <c r="I49" s="51"/>
      <c r="J49" s="51">
        <v>0</v>
      </c>
      <c r="K49" s="51">
        <v>0</v>
      </c>
      <c r="L49" s="51">
        <v>0</v>
      </c>
      <c r="M49" s="38" t="str">
        <f>IF(L49=0,"",K49/L49)</f>
        <v/>
      </c>
      <c r="N49" s="43"/>
      <c r="O49" s="43"/>
      <c r="P49" s="43"/>
      <c r="Q49" s="43"/>
      <c r="R49" s="38" t="str">
        <f>IF(Q49=0,"",P49/Q49)</f>
        <v/>
      </c>
      <c r="S49" s="43"/>
      <c r="T49" s="43"/>
      <c r="U49" s="43"/>
      <c r="V49" s="43"/>
      <c r="W49" s="38" t="str">
        <f>IF(V49=0,"",U49/V49)</f>
        <v/>
      </c>
      <c r="X49" s="43"/>
      <c r="Y49" s="42">
        <f t="shared" ref="Y49" si="23">E49+J49+O49+T49</f>
        <v>0</v>
      </c>
      <c r="Z49" s="42">
        <f t="shared" ref="Z49" si="24">F49+K49+P49+U49</f>
        <v>0</v>
      </c>
      <c r="AA49" s="42">
        <f t="shared" ref="AA49" si="25">G49+L49+Q49+V49</f>
        <v>0</v>
      </c>
      <c r="AB49" s="38" t="str">
        <f>IF(AA49=0,"",Z49/AA49)</f>
        <v/>
      </c>
    </row>
    <row r="50" spans="1:28" x14ac:dyDescent="0.25">
      <c r="A50" s="9" t="s">
        <v>109</v>
      </c>
      <c r="C50" s="27">
        <v>3600</v>
      </c>
      <c r="E50" s="51">
        <v>0</v>
      </c>
      <c r="F50" s="51">
        <v>0</v>
      </c>
      <c r="G50" s="51">
        <v>0</v>
      </c>
      <c r="H50" s="57" t="str">
        <f>IF(G50=0,"",F50/G50)</f>
        <v/>
      </c>
      <c r="I50" s="51"/>
      <c r="J50" s="51">
        <v>0</v>
      </c>
      <c r="K50" s="51">
        <v>0</v>
      </c>
      <c r="L50" s="51">
        <v>0</v>
      </c>
      <c r="M50" s="38" t="str">
        <f>IF(L50=0,"",K50/L50)</f>
        <v/>
      </c>
      <c r="N50" s="43"/>
      <c r="O50" s="43"/>
      <c r="P50" s="43"/>
      <c r="Q50" s="43"/>
      <c r="R50" s="38" t="str">
        <f>IF(Q50=0,"",P50/Q50)</f>
        <v/>
      </c>
      <c r="S50" s="43"/>
      <c r="T50" s="43"/>
      <c r="U50" s="43"/>
      <c r="V50" s="43"/>
      <c r="W50" s="38" t="str">
        <f>IF(V50=0,"",U50/V50)</f>
        <v/>
      </c>
      <c r="X50" s="43"/>
      <c r="Y50" s="42">
        <f t="shared" ref="Y50:AA51" si="26">E50+J50+O50+T50</f>
        <v>0</v>
      </c>
      <c r="Z50" s="42">
        <f t="shared" si="26"/>
        <v>0</v>
      </c>
      <c r="AA50" s="42">
        <f t="shared" si="26"/>
        <v>0</v>
      </c>
      <c r="AB50" s="38" t="str">
        <f>IF(AA50=0,"",Z50/AA50)</f>
        <v/>
      </c>
    </row>
    <row r="51" spans="1:28" x14ac:dyDescent="0.25">
      <c r="A51" s="9" t="s">
        <v>110</v>
      </c>
      <c r="C51" s="27">
        <v>9700</v>
      </c>
      <c r="E51" s="51">
        <v>0</v>
      </c>
      <c r="F51" s="51">
        <v>0</v>
      </c>
      <c r="G51" s="51">
        <v>0</v>
      </c>
      <c r="H51" s="57" t="str">
        <f>IF(G51=0,"",F51/G51)</f>
        <v/>
      </c>
      <c r="I51" s="51"/>
      <c r="J51" s="51">
        <v>0</v>
      </c>
      <c r="K51" s="51">
        <v>0</v>
      </c>
      <c r="L51" s="51">
        <v>0</v>
      </c>
      <c r="M51" s="38" t="str">
        <f>IF(L51=0,"",K51/L51)</f>
        <v/>
      </c>
      <c r="N51" s="43"/>
      <c r="O51" s="43"/>
      <c r="P51" s="43"/>
      <c r="Q51" s="43"/>
      <c r="R51" s="38" t="str">
        <f>IF(Q51=0,"",P51/Q51)</f>
        <v/>
      </c>
      <c r="S51" s="43"/>
      <c r="T51" s="43"/>
      <c r="U51" s="43"/>
      <c r="V51" s="43"/>
      <c r="W51" s="38" t="str">
        <f>IF(V51=0,"",U51/V51)</f>
        <v/>
      </c>
      <c r="X51" s="43"/>
      <c r="Y51" s="42">
        <f t="shared" si="26"/>
        <v>0</v>
      </c>
      <c r="Z51" s="42">
        <f t="shared" si="26"/>
        <v>0</v>
      </c>
      <c r="AA51" s="42">
        <f t="shared" si="26"/>
        <v>0</v>
      </c>
      <c r="AB51" s="38" t="str">
        <f>IF(AA51=0,"",Z51/AA51)</f>
        <v/>
      </c>
    </row>
    <row r="52" spans="1:28" ht="27.75" customHeight="1" x14ac:dyDescent="0.3">
      <c r="A52" s="11" t="s">
        <v>81</v>
      </c>
      <c r="E52" s="60">
        <f>SUM(E48:E51)</f>
        <v>0</v>
      </c>
      <c r="F52" s="60">
        <f>SUM(F48:F51)</f>
        <v>0</v>
      </c>
      <c r="G52" s="60">
        <f>SUM(G48:G51)</f>
        <v>0</v>
      </c>
      <c r="H52" s="61" t="str">
        <f>IF(G52=0,"",F52/G52)</f>
        <v/>
      </c>
      <c r="I52" s="51"/>
      <c r="J52" s="60">
        <f>SUM(J48:J51)</f>
        <v>0</v>
      </c>
      <c r="K52" s="60">
        <f>SUM(K48:K51)</f>
        <v>0</v>
      </c>
      <c r="L52" s="60">
        <f>SUM(L48:L51)</f>
        <v>0</v>
      </c>
      <c r="M52" s="44">
        <f t="shared" ref="M52" si="27">SUM(M48:M51)</f>
        <v>0</v>
      </c>
      <c r="N52" s="43"/>
      <c r="O52" s="44">
        <f>SUM(O48:O51)</f>
        <v>0</v>
      </c>
      <c r="P52" s="44">
        <f>SUM(P48:P51)</f>
        <v>0</v>
      </c>
      <c r="Q52" s="44">
        <f>SUM(Q48:Q51)</f>
        <v>0</v>
      </c>
      <c r="R52" s="44">
        <f t="shared" ref="R52" si="28">SUM(R48:R51)</f>
        <v>0</v>
      </c>
      <c r="S52" s="43"/>
      <c r="T52" s="44">
        <f>SUM(T48:T51)</f>
        <v>0</v>
      </c>
      <c r="U52" s="44">
        <f>SUM(U48:U51)</f>
        <v>0</v>
      </c>
      <c r="V52" s="44">
        <f>SUM(V48:V51)</f>
        <v>0</v>
      </c>
      <c r="W52" s="44">
        <f>SUM(W48:W51)</f>
        <v>0</v>
      </c>
      <c r="X52" s="43"/>
      <c r="Y52" s="44">
        <f>SUM(Y48:Y51)</f>
        <v>0</v>
      </c>
      <c r="Z52" s="44">
        <f>SUM(Z48:Z51)</f>
        <v>0</v>
      </c>
      <c r="AA52" s="44">
        <f>SUM(AA48:AA51)</f>
        <v>0</v>
      </c>
      <c r="AB52" s="45" t="str">
        <f>IF(AA52=0,"",Z52/AA52)</f>
        <v/>
      </c>
    </row>
    <row r="53" spans="1:28" x14ac:dyDescent="0.25">
      <c r="E53" s="51"/>
      <c r="F53" s="51"/>
      <c r="G53" s="51"/>
      <c r="H53" s="57"/>
      <c r="I53" s="51"/>
      <c r="J53" s="51"/>
      <c r="K53" s="51"/>
      <c r="L53" s="51"/>
      <c r="M53" s="38"/>
      <c r="N53" s="43"/>
      <c r="O53" s="43"/>
      <c r="P53" s="43"/>
      <c r="Q53" s="43"/>
      <c r="R53" s="38"/>
      <c r="S53" s="43"/>
      <c r="T53" s="43"/>
      <c r="U53" s="43"/>
      <c r="V53" s="43"/>
      <c r="W53" s="38"/>
      <c r="X53" s="43"/>
      <c r="Y53" s="43"/>
      <c r="Z53" s="43"/>
      <c r="AA53" s="43"/>
      <c r="AB53" s="38"/>
    </row>
    <row r="54" spans="1:28" ht="15.6" x14ac:dyDescent="0.3">
      <c r="A54" s="11" t="s">
        <v>82</v>
      </c>
      <c r="E54" s="51">
        <f>E45+E52</f>
        <v>-16542.37999999999</v>
      </c>
      <c r="F54" s="51">
        <f>F45+F52</f>
        <v>-20131.909999999916</v>
      </c>
      <c r="G54" s="51">
        <f>G45+G52</f>
        <v>79655</v>
      </c>
      <c r="H54" s="57">
        <f>IF(G54=0,"",F54/G54)</f>
        <v>-0.25273881112296676</v>
      </c>
      <c r="I54" s="51"/>
      <c r="J54" s="51">
        <f>J45+J52</f>
        <v>0</v>
      </c>
      <c r="K54" s="51">
        <f>K45+K52</f>
        <v>0</v>
      </c>
      <c r="L54" s="51">
        <f>L45+L52</f>
        <v>0</v>
      </c>
      <c r="M54" s="38" t="str">
        <f>IF(L54=0,"",K54/L54)</f>
        <v/>
      </c>
      <c r="N54" s="43"/>
      <c r="O54" s="43">
        <f>O45+O52</f>
        <v>0</v>
      </c>
      <c r="P54" s="43">
        <f>P45+P52</f>
        <v>0</v>
      </c>
      <c r="Q54" s="43">
        <f>Q45+Q52</f>
        <v>0</v>
      </c>
      <c r="R54" s="38" t="str">
        <f>IF(Q54=0,"",P54/Q54)</f>
        <v/>
      </c>
      <c r="S54" s="43"/>
      <c r="T54" s="43">
        <f>+T45-T52</f>
        <v>0</v>
      </c>
      <c r="U54" s="43">
        <f>U45-U52</f>
        <v>0</v>
      </c>
      <c r="V54" s="43"/>
      <c r="W54" s="38" t="str">
        <f>IF(V54=0,"",U54/V54)</f>
        <v/>
      </c>
      <c r="X54" s="43"/>
      <c r="Y54" s="43">
        <f>Y45+Y52</f>
        <v>-16542.380000000005</v>
      </c>
      <c r="Z54" s="43">
        <f>Z45+Z52</f>
        <v>-20131.909999999916</v>
      </c>
      <c r="AA54" s="43">
        <f>AA45+AA52</f>
        <v>79655</v>
      </c>
      <c r="AB54" s="38">
        <f>IF(AA54=0,"",Z54/AA54)</f>
        <v>-0.25273881112296676</v>
      </c>
    </row>
    <row r="55" spans="1:28" x14ac:dyDescent="0.25">
      <c r="A55" s="9" t="s">
        <v>132</v>
      </c>
      <c r="E55" s="51">
        <f>+F59-E54</f>
        <v>643961.3600000001</v>
      </c>
      <c r="F55" s="51">
        <v>647550.89</v>
      </c>
      <c r="G55" s="51">
        <v>0</v>
      </c>
      <c r="H55" s="57" t="str">
        <f>IF(G55=0,"",F55/G55)</f>
        <v/>
      </c>
      <c r="I55" s="51"/>
      <c r="J55" s="51">
        <f>+K59-J54</f>
        <v>0</v>
      </c>
      <c r="K55" s="51">
        <v>0</v>
      </c>
      <c r="L55" s="51">
        <v>0</v>
      </c>
      <c r="M55" s="38" t="str">
        <f>IF(L55=0,"",K55/L55)</f>
        <v/>
      </c>
      <c r="N55" s="43"/>
      <c r="O55" s="43">
        <f>+P59-O54</f>
        <v>0</v>
      </c>
      <c r="P55" s="43"/>
      <c r="Q55" s="43"/>
      <c r="R55" s="38" t="str">
        <f>IF(Q55=0,"",P55/Q55)</f>
        <v/>
      </c>
      <c r="S55" s="43"/>
      <c r="T55" s="43">
        <f>+U59-T54</f>
        <v>16917.66</v>
      </c>
      <c r="U55" s="43">
        <v>16917.66</v>
      </c>
      <c r="V55" s="43"/>
      <c r="W55" s="38" t="str">
        <f>IF(V55=0,"",U55/V55)</f>
        <v/>
      </c>
      <c r="X55" s="43"/>
      <c r="Y55" s="42">
        <f>E55+J55+O55+T55</f>
        <v>660879.02000000014</v>
      </c>
      <c r="Z55" s="42">
        <f t="shared" ref="Y55:AA56" si="29">F55+K55+P55+U55</f>
        <v>664468.55000000005</v>
      </c>
      <c r="AA55" s="42">
        <f t="shared" si="29"/>
        <v>0</v>
      </c>
      <c r="AB55" s="38" t="str">
        <f>IF(AA55=0,"",Z55/AA55)</f>
        <v/>
      </c>
    </row>
    <row r="56" spans="1:28" x14ac:dyDescent="0.25">
      <c r="A56" s="9" t="s">
        <v>133</v>
      </c>
      <c r="E56" s="43"/>
      <c r="F56" s="43"/>
      <c r="G56" s="43"/>
      <c r="H56" s="38" t="str">
        <f>IF(G56=0,"",F56/G56)</f>
        <v/>
      </c>
      <c r="I56" s="43"/>
      <c r="J56" s="43"/>
      <c r="K56" s="43"/>
      <c r="L56" s="43"/>
      <c r="M56" s="38" t="str">
        <f>IF(L56=0,"",K56/L56)</f>
        <v/>
      </c>
      <c r="N56" s="43"/>
      <c r="O56" s="43"/>
      <c r="P56" s="43"/>
      <c r="Q56" s="43"/>
      <c r="R56" s="38" t="str">
        <f>IF(Q56=0,"",P56/Q56)</f>
        <v/>
      </c>
      <c r="S56" s="43"/>
      <c r="T56" s="43"/>
      <c r="U56" s="43"/>
      <c r="V56" s="43"/>
      <c r="W56" s="38" t="str">
        <f>IF(V56=0,"",U56/V56)</f>
        <v/>
      </c>
      <c r="X56" s="43"/>
      <c r="Y56" s="42">
        <f t="shared" si="29"/>
        <v>0</v>
      </c>
      <c r="Z56" s="42">
        <f t="shared" si="29"/>
        <v>0</v>
      </c>
      <c r="AA56" s="42">
        <v>0</v>
      </c>
      <c r="AB56" s="38" t="str">
        <f>IF(AA56=0,"",Z56/AA56)</f>
        <v/>
      </c>
    </row>
    <row r="57" spans="1:28" ht="15.6" x14ac:dyDescent="0.3">
      <c r="A57" s="11" t="s">
        <v>83</v>
      </c>
      <c r="E57" s="44">
        <f>SUM(E55:E56)</f>
        <v>643961.3600000001</v>
      </c>
      <c r="F57" s="44">
        <f>SUM(F55:F56)</f>
        <v>647550.89</v>
      </c>
      <c r="G57" s="44">
        <f>SUM(G55:G56)</f>
        <v>0</v>
      </c>
      <c r="H57" s="45" t="str">
        <f>IF(G57=0,"",F57/G57)</f>
        <v/>
      </c>
      <c r="I57" s="43"/>
      <c r="J57" s="44">
        <f>SUM(J55:J56)</f>
        <v>0</v>
      </c>
      <c r="K57" s="44">
        <f>SUM(K55:K56)</f>
        <v>0</v>
      </c>
      <c r="L57" s="44">
        <f>SUM(L55:L56)</f>
        <v>0</v>
      </c>
      <c r="M57" s="45" t="str">
        <f>IF(L57=0,"",K57/L57)</f>
        <v/>
      </c>
      <c r="N57" s="43"/>
      <c r="O57" s="44">
        <f>SUM(O55:O56)</f>
        <v>0</v>
      </c>
      <c r="P57" s="44">
        <f>SUM(P55:P56)</f>
        <v>0</v>
      </c>
      <c r="Q57" s="44">
        <f>SUM(Q55:Q56)</f>
        <v>0</v>
      </c>
      <c r="R57" s="45" t="str">
        <f>IF(Q57=0,"",P57/Q57)</f>
        <v/>
      </c>
      <c r="S57" s="43"/>
      <c r="T57" s="44">
        <f>SUM(T55:T56)</f>
        <v>16917.66</v>
      </c>
      <c r="U57" s="44">
        <f>SUM(U55:U56)</f>
        <v>16917.66</v>
      </c>
      <c r="V57" s="44">
        <f>SUM(V55:V56)</f>
        <v>0</v>
      </c>
      <c r="W57" s="45" t="str">
        <f>IF(V57=0,"",U57/V57)</f>
        <v/>
      </c>
      <c r="X57" s="43"/>
      <c r="Y57" s="44">
        <f>SUM(Y55:Y56)</f>
        <v>660879.02000000014</v>
      </c>
      <c r="Z57" s="44">
        <f>SUM(Z55:Z56)</f>
        <v>664468.55000000005</v>
      </c>
      <c r="AA57" s="44">
        <f>SUM(AA55:AA56)</f>
        <v>0</v>
      </c>
      <c r="AB57" s="45" t="str">
        <f>IF(AA57=0,"",Z57/AA57)</f>
        <v/>
      </c>
    </row>
    <row r="58" spans="1:28" ht="6.75" customHeight="1" x14ac:dyDescent="0.25">
      <c r="E58" s="43"/>
      <c r="F58" s="43"/>
      <c r="G58" s="43"/>
      <c r="H58" s="38"/>
      <c r="I58" s="43"/>
      <c r="J58" s="43"/>
      <c r="K58" s="43"/>
      <c r="L58" s="43"/>
      <c r="M58" s="38"/>
      <c r="N58" s="43"/>
      <c r="O58" s="43"/>
      <c r="P58" s="43"/>
      <c r="Q58" s="43"/>
      <c r="R58" s="38"/>
      <c r="S58" s="43"/>
      <c r="T58" s="43"/>
      <c r="U58" s="43"/>
      <c r="V58" s="43"/>
      <c r="W58" s="38"/>
      <c r="X58" s="43"/>
      <c r="Y58" s="43"/>
      <c r="Z58" s="43"/>
      <c r="AA58" s="43"/>
      <c r="AB58" s="38"/>
    </row>
    <row r="59" spans="1:28" ht="28.5" customHeight="1" thickBot="1" x14ac:dyDescent="0.35">
      <c r="A59" s="11" t="s">
        <v>84</v>
      </c>
      <c r="E59" s="47">
        <f>E57+E54</f>
        <v>627418.9800000001</v>
      </c>
      <c r="F59" s="47">
        <f>F57+F54</f>
        <v>627418.9800000001</v>
      </c>
      <c r="G59" s="47">
        <f>G57+G54</f>
        <v>79655</v>
      </c>
      <c r="H59" s="39">
        <f>IF(G59=0,"%",F59/G59)</f>
        <v>7.8767055426526911</v>
      </c>
      <c r="I59" s="43"/>
      <c r="J59" s="47">
        <f>J57+J54</f>
        <v>0</v>
      </c>
      <c r="K59" s="47">
        <f>K57+K54</f>
        <v>0</v>
      </c>
      <c r="L59" s="47">
        <f>L57+L54</f>
        <v>0</v>
      </c>
      <c r="M59" s="39" t="str">
        <f>IF(L59=0,"%",K59/L59)</f>
        <v>%</v>
      </c>
      <c r="N59" s="43"/>
      <c r="O59" s="47">
        <f>O57+O54</f>
        <v>0</v>
      </c>
      <c r="P59" s="47">
        <f>P57+P54</f>
        <v>0</v>
      </c>
      <c r="Q59" s="47">
        <f>Q57+Q54</f>
        <v>0</v>
      </c>
      <c r="R59" s="39" t="str">
        <f>IF(Q59=0,"%",P59/Q59)</f>
        <v>%</v>
      </c>
      <c r="S59" s="43"/>
      <c r="T59" s="47">
        <f>T57+T54</f>
        <v>16917.66</v>
      </c>
      <c r="U59" s="47">
        <f>U57+U54</f>
        <v>16917.66</v>
      </c>
      <c r="V59" s="47">
        <f>V57+V54</f>
        <v>0</v>
      </c>
      <c r="W59" s="39" t="str">
        <f>IF(V59=0,"%",U59/V59)</f>
        <v>%</v>
      </c>
      <c r="X59" s="43"/>
      <c r="Y59" s="47">
        <f>Y57+Y54</f>
        <v>644336.64000000013</v>
      </c>
      <c r="Z59" s="47">
        <f>Z57+Z54</f>
        <v>644336.64000000013</v>
      </c>
      <c r="AA59" s="47">
        <f>AA57+AA54</f>
        <v>79655</v>
      </c>
      <c r="AB59" s="39">
        <f>IF(AA59=0,"%",Z59/AA59)</f>
        <v>8.0890922101563003</v>
      </c>
    </row>
    <row r="60" spans="1:28" ht="15.6" thickTop="1" x14ac:dyDescent="0.25">
      <c r="K60" s="55"/>
    </row>
  </sheetData>
  <mergeCells count="9">
    <mergeCell ref="O9:R9"/>
    <mergeCell ref="T9:W9"/>
    <mergeCell ref="Y9:AB9"/>
    <mergeCell ref="A1:L1"/>
    <mergeCell ref="A2:L2"/>
    <mergeCell ref="A3:L3"/>
    <mergeCell ref="A4:L4"/>
    <mergeCell ref="E9:H9"/>
    <mergeCell ref="J9:M9"/>
  </mergeCells>
  <pageMargins left="0.7" right="0.45" top="0.5" bottom="0" header="0.3" footer="0.3"/>
  <pageSetup scale="55" fitToWidth="2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Balance Sheet</vt:lpstr>
      <vt:lpstr>Stmt of Rev, Exp, and Fund Bal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Janis Barton</cp:lastModifiedBy>
  <cp:lastPrinted>2020-08-19T19:31:58Z</cp:lastPrinted>
  <dcterms:created xsi:type="dcterms:W3CDTF">2013-06-25T18:33:03Z</dcterms:created>
  <dcterms:modified xsi:type="dcterms:W3CDTF">2022-01-19T19:33:52Z</dcterms:modified>
</cp:coreProperties>
</file>